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7" lowestEdited="6" rupBuild="17571"/>
  <workbookPr showInkAnnotation="0" codeName="ThisWorkbook" defaultThemeVersion="124226"/>
  <mc:AlternateContent xmlns:mc="http://schemas.openxmlformats.org/markup-compatibility/2006">
    <mc:Choice Requires="x15">
      <x15ac:absPath xmlns:x15ac="http://schemas.microsoft.com/office/spreadsheetml/2010/11/ac" url="C:\Users\FlySt\Desktop\"/>
    </mc:Choice>
  </mc:AlternateContent>
  <bookViews>
    <workbookView xWindow="0" yWindow="0" windowWidth="13800" windowHeight="6105" tabRatio="849"/>
  </bookViews>
  <sheets>
    <sheet name="Costs, Rentl Inc, Tax Benfts" sheetId="2" r:id="rId1"/>
  </sheets>
  <definedNames>
    <definedName name="_xlnm.Print_Area" localSheetId="0">'Costs, Rentl Inc, Tax Benfts'!$A$1:$L$80</definedName>
  </definedNames>
  <calcPr calcId="171027" iterate="1" concurrentCalc="0"/>
</workbook>
</file>

<file path=xl/calcChain.xml><?xml version="1.0" encoding="utf-8"?>
<calcChain xmlns="http://schemas.openxmlformats.org/spreadsheetml/2006/main">
  <c r="I46" i="2" l="1"/>
  <c r="E10" i="2"/>
  <c r="I26" i="2"/>
  <c r="J26" i="2"/>
  <c r="E40" i="2"/>
  <c r="I25" i="2"/>
  <c r="I28" i="2"/>
  <c r="I44" i="2"/>
  <c r="I48" i="2"/>
  <c r="J48" i="2"/>
  <c r="I21" i="2"/>
  <c r="J21" i="2"/>
  <c r="J25" i="2"/>
  <c r="J28" i="2"/>
  <c r="J31" i="2"/>
  <c r="J36" i="2"/>
  <c r="J51" i="2"/>
  <c r="I31" i="2"/>
  <c r="I36" i="2"/>
  <c r="I51" i="2"/>
  <c r="E12" i="2"/>
  <c r="E33" i="2"/>
  <c r="I35" i="2"/>
  <c r="E15" i="2"/>
  <c r="E13" i="2"/>
  <c r="E17" i="2"/>
  <c r="J22" i="2"/>
  <c r="I22" i="2"/>
  <c r="E18" i="2"/>
  <c r="J23" i="2"/>
  <c r="I23" i="2"/>
  <c r="I27" i="2"/>
  <c r="J29" i="2"/>
  <c r="I29" i="2"/>
  <c r="I42" i="2"/>
  <c r="E14" i="2"/>
  <c r="J35" i="2"/>
  <c r="J24" i="2"/>
  <c r="J27" i="2"/>
  <c r="L21" i="2"/>
  <c r="L22" i="2"/>
  <c r="L23" i="2"/>
  <c r="L24" i="2"/>
  <c r="L25" i="2"/>
  <c r="L26" i="2"/>
  <c r="L27" i="2"/>
  <c r="L28" i="2"/>
  <c r="L29" i="2"/>
  <c r="L31" i="2"/>
</calcChain>
</file>

<file path=xl/comments1.xml><?xml version="1.0" encoding="utf-8"?>
<comments xmlns="http://schemas.openxmlformats.org/spreadsheetml/2006/main">
  <authors>
    <author>Admin1</author>
    <author>Bert Postma</author>
  </authors>
  <commentList>
    <comment ref="J22" authorId="0" shapeId="0">
      <text>
        <r>
          <rPr>
            <b/>
            <sz val="9"/>
            <color indexed="81"/>
            <rFont val="Tahoma"/>
            <family val="2"/>
          </rPr>
          <t>Assumes C-172S Avge Fuel use 9.0 GPH + $1 Oil per Hr</t>
        </r>
        <r>
          <rPr>
            <sz val="9"/>
            <color indexed="81"/>
            <rFont val="Tahoma"/>
            <family val="2"/>
          </rPr>
          <t xml:space="preserve">
</t>
        </r>
      </text>
    </comment>
    <comment ref="J23" authorId="0" shapeId="0">
      <text>
        <r>
          <rPr>
            <b/>
            <sz val="9"/>
            <color indexed="81"/>
            <rFont val="Tahoma"/>
            <family val="2"/>
          </rPr>
          <t xml:space="preserve">Assumes 0.1833 Shop Hrs are needed per 1.0 Hobbs Hr.  Parts costs per Hr est. to be 30% of Labor Costs
</t>
        </r>
      </text>
    </comment>
    <comment ref="I24" authorId="0" shapeId="0">
      <text>
        <r>
          <rPr>
            <b/>
            <sz val="9"/>
            <color indexed="81"/>
            <rFont val="Tahoma"/>
            <family val="2"/>
          </rPr>
          <t xml:space="preserve">Annual Subscription costs for Garmin Data bases updates, and XM Satellite Wx services, Sirius Radio </t>
        </r>
      </text>
    </comment>
    <comment ref="I25" authorId="0" shapeId="0">
      <text>
        <r>
          <rPr>
            <b/>
            <sz val="9"/>
            <color indexed="81"/>
            <rFont val="Tahoma"/>
            <family val="2"/>
          </rPr>
          <t>Insurance costs for rental use were received costing 2% of the Hull Value plus $1.5K/yr for liability, for a 4 seat aircraft.</t>
        </r>
        <r>
          <rPr>
            <sz val="9"/>
            <color indexed="81"/>
            <rFont val="Tahoma"/>
            <family val="2"/>
          </rPr>
          <t xml:space="preserve">
</t>
        </r>
      </text>
    </comment>
    <comment ref="I26" authorId="0" shapeId="0">
      <text>
        <r>
          <rPr>
            <b/>
            <sz val="9"/>
            <color indexed="81"/>
            <rFont val="Tahoma"/>
            <family val="2"/>
          </rPr>
          <t xml:space="preserve">Based upon Depreciation approximated by an average of 5.6% per yr over a 5 yr period since new, per 'Vref' blue book
</t>
        </r>
        <r>
          <rPr>
            <sz val="9"/>
            <color indexed="81"/>
            <rFont val="Tahoma"/>
            <family val="2"/>
          </rPr>
          <t xml:space="preserve">
</t>
        </r>
      </text>
    </comment>
    <comment ref="I27" authorId="1" shapeId="0">
      <text>
        <r>
          <rPr>
            <b/>
            <sz val="9"/>
            <color indexed="81"/>
            <rFont val="Tahoma"/>
            <family val="2"/>
          </rPr>
          <t>Parking $154/mo at KPAO, in Palo Alto, CA</t>
        </r>
        <r>
          <rPr>
            <sz val="9"/>
            <color indexed="81"/>
            <rFont val="Tahoma"/>
            <family val="2"/>
          </rPr>
          <t xml:space="preserve">
</t>
        </r>
      </text>
    </comment>
    <comment ref="I28" authorId="0" shapeId="0">
      <text>
        <r>
          <rPr>
            <b/>
            <sz val="9"/>
            <color indexed="81"/>
            <rFont val="Tahoma"/>
            <family val="2"/>
          </rPr>
          <t>1.1% of Aircraft Value with Sales Tax Value, for Aircraft parked at KPAO in Santa Clara County, CA</t>
        </r>
        <r>
          <rPr>
            <sz val="9"/>
            <color indexed="81"/>
            <rFont val="Tahoma"/>
            <family val="2"/>
          </rPr>
          <t xml:space="preserve">
</t>
        </r>
      </text>
    </comment>
    <comment ref="J29" authorId="0" shapeId="0">
      <text>
        <r>
          <rPr>
            <b/>
            <sz val="9"/>
            <color indexed="81"/>
            <rFont val="Tahoma"/>
            <family val="2"/>
          </rPr>
          <t xml:space="preserve">In Rental Situations, Admin Fees or Costs are customarily estimated as a % of the Rental Fee. E.g. 15%
</t>
        </r>
        <r>
          <rPr>
            <sz val="9"/>
            <color indexed="81"/>
            <rFont val="Tahoma"/>
            <family val="2"/>
          </rPr>
          <t xml:space="preserve">
</t>
        </r>
      </text>
    </comment>
  </commentList>
</comments>
</file>

<file path=xl/sharedStrings.xml><?xml version="1.0" encoding="utf-8"?>
<sst xmlns="http://schemas.openxmlformats.org/spreadsheetml/2006/main" count="41" uniqueCount="41">
  <si>
    <t>Finance Costs</t>
  </si>
  <si>
    <t>Maintenance &amp; Repair</t>
  </si>
  <si>
    <t>Depreciation/Reserve Fund</t>
  </si>
  <si>
    <t>Parking</t>
  </si>
  <si>
    <t>Property Taxes</t>
  </si>
  <si>
    <t>Flight Hrs/Mo</t>
  </si>
  <si>
    <t>Insurance (Personal/Rental Use)</t>
  </si>
  <si>
    <t>Used</t>
  </si>
  <si>
    <t>Low</t>
  </si>
  <si>
    <t>High</t>
  </si>
  <si>
    <t>Maintenance Shop Rate ($/Hr)</t>
  </si>
  <si>
    <t>$/Yr</t>
  </si>
  <si>
    <t>$/Hr</t>
  </si>
  <si>
    <t>For slider control calc</t>
  </si>
  <si>
    <t>Tax Bracket</t>
  </si>
  <si>
    <t>Aircraft Value</t>
  </si>
  <si>
    <t>Loan Rate (%APR)</t>
  </si>
  <si>
    <t>Move sliders to change value</t>
  </si>
  <si>
    <t xml:space="preserve">   New</t>
  </si>
  <si>
    <t>Down Pmnt Oppty Cst (%APR)</t>
  </si>
  <si>
    <t>Fuel Servs Cost ($/Gal)</t>
  </si>
  <si>
    <t>Rental Revenue ($/Yr, $/Hr)</t>
  </si>
  <si>
    <t>Net Income ($/Yr, $/Hr)</t>
  </si>
  <si>
    <t>Rental Revenue</t>
  </si>
  <si>
    <t xml:space="preserve">Net Income (Costs) After Tax </t>
  </si>
  <si>
    <t>Rental Revenue ($/Hr)</t>
  </si>
  <si>
    <t>Example: Try a Cessna Skyhawk with a Usage of 45 Hours/Mo (540 Hours, 64,800 Miles per Yr.)</t>
  </si>
  <si>
    <t>Down payment</t>
  </si>
  <si>
    <t>Fuel &amp; Oil Servs</t>
  </si>
  <si>
    <t>Lease Benefits, Costs, Revenue, Tax Effects C-172</t>
  </si>
  <si>
    <t>Open in Excel on PC or MAC to be able to use full spreadsheet functionality</t>
  </si>
  <si>
    <t>Admin/Mrktng Costs</t>
  </si>
  <si>
    <t xml:space="preserve"> Please notify SFC if you believe this calculator deserves corrections or updates.</t>
  </si>
  <si>
    <t>XM Wx &amp; Garmin Data Bases, Electronic Srvcs</t>
  </si>
  <si>
    <r>
      <t xml:space="preserve">Bus Use Deduction: </t>
    </r>
    <r>
      <rPr>
        <b/>
        <sz val="8"/>
        <color theme="1" tint="0.249977111117893"/>
        <rFont val="Calibri"/>
        <family val="2"/>
        <scheme val="minor"/>
      </rPr>
      <t>Int, Depr (5 yr S.L.), Ops Exp</t>
    </r>
  </si>
  <si>
    <t>© SFC 2016-2017</t>
  </si>
  <si>
    <t>Possible Tax Effects</t>
  </si>
  <si>
    <t>Bonus Depreciation*</t>
  </si>
  <si>
    <t>Net Tax Deduction (Rentl Revenue - Deductions)</t>
  </si>
  <si>
    <t>Cost ($/Yr, $/Hr)</t>
  </si>
  <si>
    <t>Bus. Use Tax Benefits ($/Yr, $/Hr)</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</si>
</sst>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5" formatCode="&quot;$&quot;#,##0_);\(&quot;$&quot;#,##0\)"/>
    <numFmt numFmtId="6" formatCode="&quot;$&quot;#,##0_);[Red]\(&quot;$&quot;#,##0\)"/>
    <numFmt numFmtId="7" formatCode="&quot;$&quot;#,##0.00_);\(&quot;$&quot;#,##0.00\)"/>
    <numFmt numFmtId="8" formatCode="&quot;$&quot;#,##0.00_);[Red]\(&quot;$&quot;#,##0.00\)"/>
    <numFmt numFmtId="42" formatCode="_(&quot;$&quot;* #,##0_);_(&quot;$&quot;* \(#,##0\);_(&quot;$&quot;* &quot;-&quot;_);_(@_)"/>
    <numFmt numFmtId="41" formatCode="_(* #,##0_);_(* \(#,##0\);_(* &quot;-&quot;_);_(@_)"/>
    <numFmt numFmtId="44" formatCode="_(&quot;$&quot;* #,##0.00_);_(&quot;$&quot;* \(#,##0.00\);_(&quot;$&quot;* &quot;-&quot;??_);_(@_)"/>
  </numFmts>
  <fonts count="34" x14ac:knownFonts="1">
    <font>
      <sz val="11"/>
      <color theme="1"/>
      <name val="Calibri"/>
      <family val="2"/>
      <scheme val="minor"/>
    </font>
    <font>
      <sz val="11"/>
      <color theme="1"/>
      <name val="Calibri"/>
      <family val="2"/>
      <scheme val="minor"/>
    </font>
    <font>
      <sz val="10"/>
      <name val="Arial"/>
      <family val="2"/>
    </font>
    <font>
      <sz val="10"/>
      <name val="Arial"/>
      <family val="2"/>
    </font>
    <font>
      <sz val="9"/>
      <color theme="1"/>
      <name val="Calibri"/>
      <family val="2"/>
      <scheme val="minor"/>
    </font>
    <font>
      <sz val="20"/>
      <color theme="1"/>
      <name val="Calibri"/>
      <family val="2"/>
      <scheme val="minor"/>
    </font>
    <font>
      <sz val="8"/>
      <color theme="1"/>
      <name val="Calibri"/>
      <family val="2"/>
      <scheme val="minor"/>
    </font>
    <font>
      <b/>
      <sz val="12"/>
      <color theme="4" tint="-0.499984740745262"/>
      <name val="Calibri"/>
      <family val="2"/>
      <scheme val="minor"/>
    </font>
    <font>
      <b/>
      <sz val="9"/>
      <color theme="1"/>
      <name val="Calibri"/>
      <family val="2"/>
      <scheme val="minor"/>
    </font>
    <font>
      <b/>
      <sz val="12"/>
      <color theme="5" tint="-0.249977111117893"/>
      <name val="Calibri"/>
      <family val="2"/>
      <scheme val="minor"/>
    </font>
    <font>
      <sz val="9"/>
      <color rgb="FFC00000"/>
      <name val="Calibri"/>
      <family val="2"/>
      <scheme val="minor"/>
    </font>
    <font>
      <b/>
      <sz val="11"/>
      <color theme="4" tint="-0.499984740745262"/>
      <name val="Trebuchet MS"/>
      <family val="2"/>
    </font>
    <font>
      <b/>
      <sz val="11"/>
      <color theme="1" tint="0.34998626667073579"/>
      <name val="Calibri"/>
      <family val="2"/>
      <scheme val="minor"/>
    </font>
    <font>
      <b/>
      <sz val="8"/>
      <color theme="1"/>
      <name val="Calibri"/>
      <family val="2"/>
      <scheme val="minor"/>
    </font>
    <font>
      <b/>
      <sz val="11"/>
      <color theme="3" tint="-0.499984740745262"/>
      <name val="Calibri"/>
      <family val="2"/>
      <scheme val="minor"/>
    </font>
    <font>
      <sz val="8"/>
      <color theme="0" tint="-0.249977111117893"/>
      <name val="Calibri"/>
      <family val="2"/>
      <scheme val="minor"/>
    </font>
    <font>
      <sz val="11"/>
      <color theme="0" tint="-0.249977111117893"/>
      <name val="Calibri"/>
      <family val="2"/>
      <scheme val="minor"/>
    </font>
    <font>
      <sz val="8"/>
      <color theme="1" tint="0.14999847407452621"/>
      <name val="Calibri"/>
      <family val="2"/>
      <scheme val="minor"/>
    </font>
    <font>
      <b/>
      <sz val="11"/>
      <color theme="0" tint="-0.499984740745262"/>
      <name val="Calibri"/>
      <family val="2"/>
      <scheme val="minor"/>
    </font>
    <font>
      <b/>
      <sz val="11"/>
      <color theme="3" tint="-0.249977111117893"/>
      <name val="Calibri"/>
      <family val="2"/>
      <scheme val="minor"/>
    </font>
    <font>
      <b/>
      <sz val="10"/>
      <color theme="3" tint="-0.249977111117893"/>
      <name val="Calibri"/>
      <family val="2"/>
      <scheme val="minor"/>
    </font>
    <font>
      <sz val="11"/>
      <color theme="4" tint="0.59999389629810485"/>
      <name val="Calibri"/>
      <family val="2"/>
      <scheme val="minor"/>
    </font>
    <font>
      <sz val="11"/>
      <color theme="3" tint="-0.499984740745262"/>
      <name val="Calibri"/>
      <family val="2"/>
      <scheme val="minor"/>
    </font>
    <font>
      <sz val="9"/>
      <color indexed="81"/>
      <name val="Tahoma"/>
      <family val="2"/>
    </font>
    <font>
      <b/>
      <sz val="9"/>
      <color indexed="81"/>
      <name val="Tahoma"/>
      <family val="2"/>
    </font>
    <font>
      <b/>
      <sz val="18"/>
      <color theme="0"/>
      <name val="Calibri"/>
      <family val="2"/>
      <scheme val="minor"/>
    </font>
    <font>
      <b/>
      <sz val="11"/>
      <color theme="0"/>
      <name val="Calibri"/>
      <family val="2"/>
      <scheme val="minor"/>
    </font>
    <font>
      <b/>
      <sz val="11"/>
      <color theme="1"/>
      <name val="Calibri"/>
      <family val="2"/>
      <scheme val="minor"/>
    </font>
    <font>
      <b/>
      <sz val="12"/>
      <color theme="3" tint="0.39997558519241921"/>
      <name val="Calibri"/>
      <family val="2"/>
      <scheme val="minor"/>
    </font>
    <font>
      <b/>
      <sz val="11"/>
      <color theme="3" tint="0.39997558519241921"/>
      <name val="Calibri"/>
      <family val="2"/>
      <scheme val="minor"/>
    </font>
    <font>
      <b/>
      <sz val="11"/>
      <color theme="5" tint="-0.249977111117893"/>
      <name val="Calibri"/>
      <family val="2"/>
      <scheme val="minor"/>
    </font>
    <font>
      <b/>
      <sz val="11"/>
      <color theme="6" tint="-0.499984740745262"/>
      <name val="Calibri"/>
      <family val="2"/>
      <scheme val="minor"/>
    </font>
    <font>
      <b/>
      <sz val="8"/>
      <color theme="1" tint="0.249977111117893"/>
      <name val="Calibri"/>
      <family val="2"/>
      <scheme val="minor"/>
    </font>
    <font>
      <sz val="9"/>
      <color theme="0" tint="-0.499984740745262"/>
      <name val="Calibri"/>
      <family val="2"/>
      <scheme val="minor"/>
    </font>
  </fonts>
  <fills count="4">
    <fill>
      <patternFill patternType="none"/>
    </fill>
    <fill>
      <patternFill patternType="gray125"/>
    </fill>
    <fill>
      <patternFill patternType="solid">
        <fgColor theme="0"/>
        <bgColor indexed="64"/>
      </patternFill>
    </fill>
    <fill>
      <patternFill patternType="solid">
        <fgColor theme="1"/>
        <bgColor indexed="64"/>
      </patternFill>
    </fill>
  </fills>
  <borders count="18">
    <border>
      <left/>
      <right/>
      <top/>
      <bottom/>
      <diagonal/>
    </border>
    <border>
      <left style="thin">
        <color theme="4" tint="-0.24994659260841701"/>
      </left>
      <right/>
      <top style="thin">
        <color theme="4" tint="-0.24994659260841701"/>
      </top>
      <bottom style="thin">
        <color theme="4" tint="-0.24994659260841701"/>
      </bottom>
      <diagonal/>
    </border>
    <border>
      <left/>
      <right/>
      <top style="thin">
        <color theme="4" tint="-0.24994659260841701"/>
      </top>
      <bottom style="thin">
        <color theme="4" tint="-0.24994659260841701"/>
      </bottom>
      <diagonal/>
    </border>
    <border>
      <left style="thin">
        <color theme="4" tint="-0.24994659260841701"/>
      </left>
      <right/>
      <top/>
      <bottom/>
      <diagonal/>
    </border>
    <border>
      <left style="hair">
        <color auto="1"/>
      </left>
      <right style="hair">
        <color auto="1"/>
      </right>
      <top style="hair">
        <color auto="1"/>
      </top>
      <bottom style="hair">
        <color auto="1"/>
      </bottom>
      <diagonal/>
    </border>
    <border>
      <left style="thin">
        <color indexed="64"/>
      </left>
      <right/>
      <top/>
      <bottom/>
      <diagonal/>
    </border>
    <border>
      <left style="medium">
        <color theme="0" tint="-0.34998626667073579"/>
      </left>
      <right style="medium">
        <color theme="0" tint="-0.34998626667073579"/>
      </right>
      <top style="medium">
        <color theme="0" tint="-0.34998626667073579"/>
      </top>
      <bottom style="medium">
        <color theme="0" tint="-0.34998626667073579"/>
      </bottom>
      <diagonal/>
    </border>
    <border>
      <left style="medium">
        <color theme="0" tint="-0.34998626667073579"/>
      </left>
      <right/>
      <top style="medium">
        <color theme="0" tint="-0.34998626667073579"/>
      </top>
      <bottom style="medium">
        <color theme="0" tint="-0.34998626667073579"/>
      </bottom>
      <diagonal/>
    </border>
    <border>
      <left/>
      <right/>
      <top style="medium">
        <color theme="0" tint="-0.34998626667073579"/>
      </top>
      <bottom style="medium">
        <color theme="0" tint="-0.34998626667073579"/>
      </bottom>
      <diagonal/>
    </border>
    <border>
      <left/>
      <right style="medium">
        <color theme="0" tint="-0.34998626667073579"/>
      </right>
      <top style="medium">
        <color theme="0" tint="-0.34998626667073579"/>
      </top>
      <bottom style="medium">
        <color theme="0" tint="-0.34998626667073579"/>
      </bottom>
      <diagonal/>
    </border>
    <border>
      <left style="medium">
        <color theme="0" tint="-0.499984740745262"/>
      </left>
      <right style="medium">
        <color theme="0" tint="-0.499984740745262"/>
      </right>
      <top style="medium">
        <color theme="0" tint="-0.499984740745262"/>
      </top>
      <bottom style="medium">
        <color theme="0" tint="-0.499984740745262"/>
      </bottom>
      <diagonal/>
    </border>
    <border>
      <left/>
      <right style="medium">
        <color theme="0" tint="-0.499984740745262"/>
      </right>
      <top style="medium">
        <color theme="0" tint="-0.499984740745262"/>
      </top>
      <bottom style="medium">
        <color theme="0" tint="-0.499984740745262"/>
      </bottom>
      <diagonal/>
    </border>
    <border>
      <left/>
      <right style="medium">
        <color theme="0" tint="-0.499984740745262"/>
      </right>
      <top/>
      <bottom/>
      <diagonal/>
    </border>
    <border>
      <left style="medium">
        <color theme="0" tint="-0.499984740745262"/>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s>
  <cellStyleXfs count="4">
    <xf numFmtId="0" fontId="0" fillId="0" borderId="0"/>
    <xf numFmtId="9" fontId="1" fillId="0" borderId="0" applyFont="0" applyFill="0" applyBorder="0" applyAlignment="0" applyProtection="0"/>
    <xf numFmtId="0" fontId="2" fillId="0" borderId="0"/>
    <xf numFmtId="44" fontId="3" fillId="0" borderId="0" applyFont="0" applyFill="0" applyBorder="0" applyAlignment="0" applyProtection="0"/>
  </cellStyleXfs>
  <cellXfs count="94">
    <xf numFmtId="0" fontId="0" fillId="0" borderId="0" xfId="0"/>
    <xf numFmtId="6" fontId="11" fillId="0" borderId="6" xfId="0" applyNumberFormat="1" applyFont="1" applyBorder="1" applyProtection="1">
      <protection hidden="1"/>
    </xf>
    <xf numFmtId="41" fontId="11" fillId="0" borderId="6" xfId="0" applyNumberFormat="1" applyFont="1" applyBorder="1" applyProtection="1">
      <protection hidden="1"/>
    </xf>
    <xf numFmtId="10" fontId="11" fillId="0" borderId="6" xfId="0" applyNumberFormat="1" applyFont="1" applyBorder="1" applyProtection="1">
      <protection hidden="1"/>
    </xf>
    <xf numFmtId="8" fontId="11" fillId="0" borderId="6" xfId="0" applyNumberFormat="1" applyFont="1" applyBorder="1" applyProtection="1">
      <protection hidden="1"/>
    </xf>
    <xf numFmtId="0" fontId="5" fillId="0" borderId="0" xfId="0" applyFont="1" applyProtection="1">
      <protection locked="0" hidden="1"/>
    </xf>
    <xf numFmtId="0" fontId="0" fillId="0" borderId="0" xfId="0" applyProtection="1">
      <protection locked="0" hidden="1"/>
    </xf>
    <xf numFmtId="0" fontId="15" fillId="0" borderId="0" xfId="0" applyFont="1" applyFill="1" applyAlignment="1" applyProtection="1">
      <alignment wrapText="1"/>
      <protection locked="0" hidden="1"/>
    </xf>
    <xf numFmtId="0" fontId="16" fillId="0" borderId="0" xfId="0" applyFont="1" applyFill="1" applyProtection="1">
      <protection locked="0" hidden="1"/>
    </xf>
    <xf numFmtId="0" fontId="0" fillId="2" borderId="0" xfId="0" applyFill="1" applyProtection="1">
      <protection locked="0" hidden="1"/>
    </xf>
    <xf numFmtId="0" fontId="10" fillId="0" borderId="0" xfId="0" applyFont="1" applyAlignment="1" applyProtection="1">
      <protection locked="0" hidden="1"/>
    </xf>
    <xf numFmtId="0" fontId="4" fillId="0" borderId="0" xfId="0" applyFont="1" applyProtection="1">
      <protection locked="0" hidden="1"/>
    </xf>
    <xf numFmtId="0" fontId="6" fillId="0" borderId="0" xfId="0" applyFont="1" applyProtection="1">
      <protection locked="0" hidden="1"/>
    </xf>
    <xf numFmtId="0" fontId="19" fillId="0" borderId="7" xfId="0" applyFont="1" applyFill="1" applyBorder="1" applyProtection="1">
      <protection locked="0" hidden="1"/>
    </xf>
    <xf numFmtId="0" fontId="19" fillId="0" borderId="8" xfId="0" applyFont="1" applyFill="1" applyBorder="1" applyProtection="1">
      <protection locked="0" hidden="1"/>
    </xf>
    <xf numFmtId="0" fontId="19" fillId="0" borderId="9" xfId="0" applyFont="1" applyFill="1" applyBorder="1" applyProtection="1">
      <protection locked="0" hidden="1"/>
    </xf>
    <xf numFmtId="0" fontId="0" fillId="0" borderId="1" xfId="0" applyBorder="1" applyProtection="1">
      <protection locked="0" hidden="1"/>
    </xf>
    <xf numFmtId="0" fontId="0" fillId="0" borderId="2" xfId="0" applyBorder="1" applyProtection="1">
      <protection locked="0" hidden="1"/>
    </xf>
    <xf numFmtId="0" fontId="0" fillId="0" borderId="3" xfId="0" applyFill="1" applyBorder="1" applyProtection="1">
      <protection locked="0" hidden="1"/>
    </xf>
    <xf numFmtId="6" fontId="16" fillId="0" borderId="0" xfId="0" applyNumberFormat="1" applyFont="1" applyFill="1" applyProtection="1">
      <protection locked="0" hidden="1"/>
    </xf>
    <xf numFmtId="0" fontId="22" fillId="0" borderId="0" xfId="0" applyFont="1" applyFill="1" applyProtection="1">
      <protection locked="0" hidden="1"/>
    </xf>
    <xf numFmtId="6" fontId="11" fillId="0" borderId="0" xfId="0" applyNumberFormat="1" applyFont="1" applyProtection="1">
      <protection locked="0" hidden="1"/>
    </xf>
    <xf numFmtId="0" fontId="6" fillId="0" borderId="0" xfId="0" applyFont="1" applyAlignment="1" applyProtection="1">
      <alignment horizontal="right"/>
      <protection locked="0" hidden="1"/>
    </xf>
    <xf numFmtId="0" fontId="0" fillId="0" borderId="0" xfId="0" applyFill="1" applyProtection="1">
      <protection locked="0" hidden="1"/>
    </xf>
    <xf numFmtId="41" fontId="16" fillId="0" borderId="0" xfId="0" applyNumberFormat="1" applyFont="1" applyFill="1" applyProtection="1">
      <protection locked="0" hidden="1"/>
    </xf>
    <xf numFmtId="0" fontId="21" fillId="0" borderId="0" xfId="0" applyFont="1" applyProtection="1">
      <protection locked="0" hidden="1"/>
    </xf>
    <xf numFmtId="0" fontId="21" fillId="0" borderId="1" xfId="0" applyFont="1" applyBorder="1" applyProtection="1">
      <protection locked="0" hidden="1"/>
    </xf>
    <xf numFmtId="0" fontId="21" fillId="0" borderId="2" xfId="0" applyFont="1" applyBorder="1" applyProtection="1">
      <protection locked="0" hidden="1"/>
    </xf>
    <xf numFmtId="0" fontId="21" fillId="0" borderId="3" xfId="0" applyFont="1" applyFill="1" applyBorder="1" applyProtection="1">
      <protection locked="0" hidden="1"/>
    </xf>
    <xf numFmtId="10" fontId="21" fillId="0" borderId="0" xfId="0" applyNumberFormat="1" applyFont="1" applyFill="1" applyProtection="1">
      <protection locked="0" hidden="1"/>
    </xf>
    <xf numFmtId="10" fontId="16" fillId="0" borderId="0" xfId="0" applyNumberFormat="1" applyFont="1" applyFill="1" applyProtection="1">
      <protection locked="0" hidden="1"/>
    </xf>
    <xf numFmtId="0" fontId="20" fillId="0" borderId="0" xfId="0" applyFont="1" applyAlignment="1" applyProtection="1">
      <alignment horizontal="center"/>
      <protection locked="0" hidden="1"/>
    </xf>
    <xf numFmtId="0" fontId="16" fillId="0" borderId="0" xfId="0" applyFont="1" applyProtection="1">
      <protection locked="0" hidden="1"/>
    </xf>
    <xf numFmtId="0" fontId="12" fillId="0" borderId="0" xfId="0" applyFont="1" applyProtection="1">
      <protection locked="0" hidden="1"/>
    </xf>
    <xf numFmtId="0" fontId="0" fillId="0" borderId="0" xfId="0" applyFont="1" applyProtection="1">
      <protection locked="0" hidden="1"/>
    </xf>
    <xf numFmtId="5" fontId="0" fillId="0" borderId="0" xfId="0" applyNumberFormat="1" applyProtection="1">
      <protection locked="0" hidden="1"/>
    </xf>
    <xf numFmtId="0" fontId="19" fillId="0" borderId="0" xfId="0" applyFont="1" applyFill="1" applyBorder="1" applyProtection="1">
      <protection locked="0" hidden="1"/>
    </xf>
    <xf numFmtId="0" fontId="14" fillId="0" borderId="0" xfId="0" applyFont="1" applyFill="1" applyBorder="1" applyProtection="1">
      <protection locked="0" hidden="1"/>
    </xf>
    <xf numFmtId="6" fontId="9" fillId="0" borderId="0" xfId="0" applyNumberFormat="1" applyFont="1" applyFill="1" applyBorder="1" applyProtection="1">
      <protection locked="0" hidden="1"/>
    </xf>
    <xf numFmtId="9" fontId="16" fillId="0" borderId="0" xfId="1" applyFont="1" applyFill="1" applyBorder="1" applyProtection="1">
      <protection locked="0" hidden="1"/>
    </xf>
    <xf numFmtId="0" fontId="0" fillId="0" borderId="5" xfId="0" applyBorder="1" applyProtection="1">
      <protection locked="0" hidden="1"/>
    </xf>
    <xf numFmtId="9" fontId="16" fillId="0" borderId="0" xfId="0" applyNumberFormat="1" applyFont="1" applyProtection="1">
      <protection locked="0" hidden="1"/>
    </xf>
    <xf numFmtId="9" fontId="7" fillId="0" borderId="0" xfId="0" applyNumberFormat="1" applyFont="1" applyProtection="1">
      <protection locked="0" hidden="1"/>
    </xf>
    <xf numFmtId="0" fontId="0" fillId="0" borderId="0" xfId="0" applyBorder="1" applyProtection="1">
      <protection locked="0" hidden="1"/>
    </xf>
    <xf numFmtId="42" fontId="12" fillId="0" borderId="0" xfId="0" applyNumberFormat="1" applyFont="1" applyFill="1" applyProtection="1">
      <protection locked="0" hidden="1"/>
    </xf>
    <xf numFmtId="8" fontId="9" fillId="0" borderId="0" xfId="0" applyNumberFormat="1" applyFont="1" applyFill="1" applyBorder="1" applyProtection="1">
      <protection locked="0" hidden="1"/>
    </xf>
    <xf numFmtId="0" fontId="0" fillId="0" borderId="0" xfId="0" applyFill="1" applyBorder="1" applyProtection="1">
      <protection locked="0" hidden="1"/>
    </xf>
    <xf numFmtId="0" fontId="8" fillId="0" borderId="0" xfId="0" applyFont="1" applyAlignment="1" applyProtection="1">
      <alignment horizontal="left" wrapText="1"/>
      <protection locked="0" hidden="1"/>
    </xf>
    <xf numFmtId="0" fontId="13" fillId="0" borderId="0" xfId="0" applyFont="1" applyProtection="1">
      <protection locked="0" hidden="1"/>
    </xf>
    <xf numFmtId="0" fontId="27" fillId="0" borderId="0" xfId="0" applyFont="1" applyProtection="1">
      <protection locked="0" hidden="1"/>
    </xf>
    <xf numFmtId="6" fontId="11" fillId="0" borderId="0" xfId="0" applyNumberFormat="1" applyFont="1" applyBorder="1" applyProtection="1">
      <protection locked="0" hidden="1"/>
    </xf>
    <xf numFmtId="9" fontId="7" fillId="0" borderId="0" xfId="0" applyNumberFormat="1" applyFont="1" applyBorder="1" applyProtection="1">
      <protection locked="0" hidden="1"/>
    </xf>
    <xf numFmtId="42" fontId="12" fillId="0" borderId="0" xfId="0" applyNumberFormat="1" applyFont="1" applyProtection="1">
      <protection locked="0" hidden="1"/>
    </xf>
    <xf numFmtId="0" fontId="0" fillId="0" borderId="3" xfId="0" applyBorder="1" applyProtection="1">
      <protection locked="0" hidden="1"/>
    </xf>
    <xf numFmtId="0" fontId="26" fillId="0" borderId="0" xfId="0" applyFont="1" applyFill="1" applyProtection="1">
      <protection locked="0" hidden="1"/>
    </xf>
    <xf numFmtId="0" fontId="28" fillId="0" borderId="0" xfId="0" applyFont="1" applyFill="1" applyBorder="1" applyProtection="1">
      <protection locked="0" hidden="1"/>
    </xf>
    <xf numFmtId="0" fontId="12" fillId="0" borderId="0" xfId="0" applyFont="1" applyFill="1" applyBorder="1" applyProtection="1">
      <protection locked="0" hidden="1"/>
    </xf>
    <xf numFmtId="0" fontId="28" fillId="0" borderId="12" xfId="0" applyFont="1" applyFill="1" applyBorder="1" applyProtection="1">
      <protection locked="0" hidden="1"/>
    </xf>
    <xf numFmtId="0" fontId="29" fillId="0" borderId="13" xfId="0" applyFont="1" applyFill="1" applyBorder="1" applyProtection="1">
      <protection locked="0" hidden="1"/>
    </xf>
    <xf numFmtId="0" fontId="12" fillId="0" borderId="0" xfId="0" applyFont="1" applyFill="1" applyProtection="1">
      <protection locked="0" hidden="1"/>
    </xf>
    <xf numFmtId="0" fontId="0" fillId="0" borderId="0" xfId="0" applyFont="1" applyFill="1" applyProtection="1">
      <protection locked="0" hidden="1"/>
    </xf>
    <xf numFmtId="42" fontId="12" fillId="0" borderId="10" xfId="0" applyNumberFormat="1" applyFont="1" applyBorder="1" applyProtection="1">
      <protection locked="0" hidden="1"/>
    </xf>
    <xf numFmtId="6" fontId="12" fillId="0" borderId="10" xfId="0" applyNumberFormat="1" applyFont="1" applyBorder="1" applyProtection="1">
      <protection locked="0" hidden="1"/>
    </xf>
    <xf numFmtId="6" fontId="31" fillId="0" borderId="10" xfId="0" applyNumberFormat="1" applyFont="1" applyFill="1" applyBorder="1" applyProtection="1">
      <protection locked="0" hidden="1"/>
    </xf>
    <xf numFmtId="5" fontId="30" fillId="0" borderId="10" xfId="0" applyNumberFormat="1" applyFont="1" applyBorder="1" applyProtection="1">
      <protection locked="0" hidden="1"/>
    </xf>
    <xf numFmtId="0" fontId="25" fillId="3" borderId="0" xfId="2" applyFont="1" applyFill="1" applyAlignment="1" applyProtection="1">
      <alignment horizontal="center" vertical="center"/>
      <protection locked="0" hidden="1"/>
    </xf>
    <xf numFmtId="42" fontId="12" fillId="0" borderId="10" xfId="0" applyNumberFormat="1" applyFont="1" applyBorder="1" applyProtection="1">
      <protection hidden="1"/>
    </xf>
    <xf numFmtId="6" fontId="12" fillId="0" borderId="10" xfId="0" applyNumberFormat="1" applyFont="1" applyBorder="1" applyProtection="1">
      <protection hidden="1"/>
    </xf>
    <xf numFmtId="6" fontId="31" fillId="0" borderId="10" xfId="0" applyNumberFormat="1" applyFont="1" applyFill="1" applyBorder="1" applyProtection="1">
      <protection hidden="1"/>
    </xf>
    <xf numFmtId="6" fontId="11" fillId="0" borderId="10" xfId="0" applyNumberFormat="1" applyFont="1" applyBorder="1" applyProtection="1">
      <protection locked="0" hidden="1"/>
    </xf>
    <xf numFmtId="9" fontId="7" fillId="0" borderId="11" xfId="0" applyNumberFormat="1" applyFont="1" applyBorder="1" applyProtection="1">
      <protection locked="0" hidden="1"/>
    </xf>
    <xf numFmtId="0" fontId="4" fillId="0" borderId="0" xfId="0" applyFont="1" applyAlignment="1" applyProtection="1">
      <alignment vertical="center"/>
      <protection locked="0" hidden="1"/>
    </xf>
    <xf numFmtId="0" fontId="8" fillId="0" borderId="0" xfId="0" applyFont="1" applyAlignment="1" applyProtection="1">
      <alignment vertical="center"/>
      <protection locked="0" hidden="1"/>
    </xf>
    <xf numFmtId="9" fontId="16" fillId="0" borderId="4" xfId="1" applyFont="1" applyFill="1" applyBorder="1" applyProtection="1">
      <protection hidden="1"/>
    </xf>
    <xf numFmtId="0" fontId="16" fillId="0" borderId="0" xfId="0" applyFont="1" applyFill="1" applyProtection="1">
      <protection hidden="1"/>
    </xf>
    <xf numFmtId="5" fontId="12" fillId="0" borderId="0" xfId="0" applyNumberFormat="1" applyFont="1" applyProtection="1">
      <protection locked="0" hidden="1"/>
    </xf>
    <xf numFmtId="7" fontId="12" fillId="0" borderId="0" xfId="0" applyNumberFormat="1" applyFont="1" applyProtection="1">
      <protection locked="0" hidden="1"/>
    </xf>
    <xf numFmtId="0" fontId="12" fillId="0" borderId="0" xfId="0" applyFont="1" applyFill="1" applyBorder="1" applyAlignment="1" applyProtection="1">
      <alignment vertical="center"/>
      <protection locked="0" hidden="1"/>
    </xf>
    <xf numFmtId="0" fontId="12" fillId="0" borderId="15" xfId="0" applyFont="1" applyFill="1" applyBorder="1" applyProtection="1">
      <protection locked="0" hidden="1"/>
    </xf>
    <xf numFmtId="0" fontId="18" fillId="0" borderId="16" xfId="0" applyFont="1" applyFill="1" applyBorder="1" applyProtection="1">
      <protection locked="0" hidden="1"/>
    </xf>
    <xf numFmtId="0" fontId="0" fillId="0" borderId="17" xfId="0" applyBorder="1" applyProtection="1">
      <protection locked="0" hidden="1"/>
    </xf>
    <xf numFmtId="0" fontId="18" fillId="0" borderId="0" xfId="0" applyFont="1" applyFill="1" applyBorder="1" applyProtection="1">
      <protection locked="0" hidden="1"/>
    </xf>
    <xf numFmtId="0" fontId="19" fillId="0" borderId="14" xfId="0" applyFont="1" applyFill="1" applyBorder="1" applyProtection="1">
      <protection locked="0" hidden="1"/>
    </xf>
    <xf numFmtId="42" fontId="12" fillId="0" borderId="0" xfId="0" applyNumberFormat="1" applyFont="1" applyBorder="1" applyProtection="1">
      <protection locked="0" hidden="1"/>
    </xf>
    <xf numFmtId="42" fontId="12" fillId="0" borderId="14" xfId="0" applyNumberFormat="1" applyFont="1" applyBorder="1" applyProtection="1">
      <protection locked="0" hidden="1"/>
    </xf>
    <xf numFmtId="44" fontId="12" fillId="0" borderId="14" xfId="0" applyNumberFormat="1" applyFont="1" applyBorder="1" applyAlignment="1" applyProtection="1">
      <alignment shrinkToFit="1"/>
      <protection locked="0" hidden="1"/>
    </xf>
    <xf numFmtId="0" fontId="12" fillId="0" borderId="14" xfId="0" applyFont="1" applyFill="1" applyBorder="1" applyAlignment="1" applyProtection="1">
      <alignment vertical="center"/>
      <protection locked="0" hidden="1"/>
    </xf>
    <xf numFmtId="0" fontId="0" fillId="0" borderId="14" xfId="0" applyBorder="1" applyProtection="1">
      <protection locked="0" hidden="1"/>
    </xf>
    <xf numFmtId="0" fontId="19" fillId="0" borderId="16" xfId="0" applyFont="1" applyFill="1" applyBorder="1" applyProtection="1">
      <protection locked="0" hidden="1"/>
    </xf>
    <xf numFmtId="0" fontId="12" fillId="0" borderId="15" xfId="0" applyFont="1" applyFill="1" applyBorder="1" applyAlignment="1" applyProtection="1">
      <alignment vertical="center"/>
      <protection locked="0" hidden="1"/>
    </xf>
    <xf numFmtId="0" fontId="17" fillId="0" borderId="0" xfId="0" applyFont="1" applyAlignment="1" applyProtection="1">
      <alignment horizontal="center"/>
      <protection locked="0" hidden="1"/>
    </xf>
    <xf numFmtId="0" fontId="10" fillId="0" borderId="0" xfId="0" applyFont="1" applyAlignment="1" applyProtection="1">
      <alignment horizontal="center"/>
      <protection locked="0" hidden="1"/>
    </xf>
    <xf numFmtId="0" fontId="33" fillId="0" borderId="0" xfId="0" applyFont="1" applyAlignment="1" applyProtection="1">
      <alignment horizontal="center"/>
      <protection locked="0" hidden="1"/>
    </xf>
    <xf numFmtId="0" fontId="25" fillId="3" borderId="0" xfId="2" applyFont="1" applyFill="1" applyAlignment="1" applyProtection="1">
      <alignment horizontal="center" vertical="center"/>
      <protection locked="0" hidden="1"/>
    </xf>
  </cellXfs>
  <cellStyles count="4">
    <cellStyle name="Currency 2" xfId="3"/>
    <cellStyle name="Normal" xfId="0" builtinId="0"/>
    <cellStyle name="Normal 2" xfId="2"/>
    <cellStyle name="Percent" xfId="1" builtinId="5"/>
  </cellStyles>
  <dxfs count="0"/>
  <tableStyles count="0" defaultTableStyle="TableStyleMedium2" defaultPivotStyle="PivotStyleLight16"/>
  <colors>
    <mruColors>
      <color rgb="FFF6F6F6"/>
      <color rgb="FF05BF24"/>
      <color rgb="FF06D829"/>
      <color rgb="FF387C40"/>
      <color rgb="FF469C50"/>
      <color rgb="FF582323"/>
      <color rgb="FFC42523"/>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ctrlProps/ctrlProp1.xml><?xml version="1.0" encoding="utf-8"?>
<formControlPr xmlns="http://schemas.microsoft.com/office/spreadsheetml/2009/9/main" objectType="Scroll" dx="20" fmlaLink="$L$18" horiz="1" max="30" min="10" page="10" val="20"/>
</file>

<file path=xl/ctrlProps/ctrlProp2.xml><?xml version="1.0" encoding="utf-8"?>
<formControlPr xmlns="http://schemas.microsoft.com/office/spreadsheetml/2009/9/main" objectType="Scroll" dx="20" fmlaLink="$L$12" horiz="1" max="100" min="1" page="10" val="45"/>
</file>

<file path=xl/ctrlProps/ctrlProp3.xml><?xml version="1.0" encoding="utf-8"?>
<formControlPr xmlns="http://schemas.microsoft.com/office/spreadsheetml/2009/9/main" objectType="Scroll" dx="20" fmlaLink="$L$15" horiz="1" max="40" page="10" val="10"/>
</file>

<file path=xl/ctrlProps/ctrlProp4.xml><?xml version="1.0" encoding="utf-8"?>
<formControlPr xmlns="http://schemas.microsoft.com/office/spreadsheetml/2009/9/main" objectType="Scroll" dx="20" fmlaLink="$L$13" horiz="1" inc="5" max="100" page="0" val="20"/>
</file>

<file path=xl/ctrlProps/ctrlProp5.xml><?xml version="1.0" encoding="utf-8"?>
<formControlPr xmlns="http://schemas.microsoft.com/office/spreadsheetml/2009/9/main" objectType="Scroll" dx="20" fmlaLink="$L$17" horiz="1" max="36" min="16" page="10" val="20"/>
</file>

<file path=xl/ctrlProps/ctrlProp6.xml><?xml version="1.0" encoding="utf-8"?>
<formControlPr xmlns="http://schemas.microsoft.com/office/spreadsheetml/2009/9/main" objectType="Scroll" dx="20" fmlaLink="$L$10" horiz="1" max="50" min="10" page="10" val="42"/>
</file>

<file path=xl/ctrlProps/ctrlProp7.xml><?xml version="1.0" encoding="utf-8"?>
<formControlPr xmlns="http://schemas.microsoft.com/office/spreadsheetml/2009/9/main" objectType="Scroll" dx="26" fmlaLink="$L$14" horiz="1" max="20" page="10" val="0"/>
</file>

<file path=xl/ctrlProps/ctrlProp8.xml><?xml version="1.0" encoding="utf-8"?>
<formControlPr xmlns="http://schemas.microsoft.com/office/spreadsheetml/2009/9/main" objectType="Scroll" dx="20" fmlaLink="$L$33" horiz="1" max="50" page="10" val="24"/>
</file>

<file path=xl/ctrlProps/ctrlProp9.xml><?xml version="1.0" encoding="utf-8"?>
<formControlPr xmlns="http://schemas.microsoft.com/office/spreadsheetml/2009/9/main" objectType="Scroll" dx="20" fmlaLink="$L$40" horiz="1" inc="5" max="50" page="10" val="35"/>
</file>

<file path=xl/drawings/_rels/drawing1.xml.rels><?xml version="1.0" encoding="UTF-8" standalone="yes"?>
<Relationships xmlns="http://schemas.openxmlformats.org/package/2006/relationships"><Relationship Id="rId1" Type="http://schemas.openxmlformats.org/officeDocument/2006/relationships/hyperlink" Target="https://www.irs.gov/publications/p946/ch02.html" TargetMode="External"/></Relationships>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7</xdr:col>
          <xdr:colOff>28575</xdr:colOff>
          <xdr:row>17</xdr:row>
          <xdr:rowOff>28575</xdr:rowOff>
        </xdr:from>
        <xdr:to>
          <xdr:col>9</xdr:col>
          <xdr:colOff>581025</xdr:colOff>
          <xdr:row>17</xdr:row>
          <xdr:rowOff>166688</xdr:rowOff>
        </xdr:to>
        <xdr:sp macro="" textlink="">
          <xdr:nvSpPr>
            <xdr:cNvPr id="2049" name="Scroll Bar 1" hidden="1">
              <a:extLst>
                <a:ext uri="{63B3BB69-23CF-44E3-9099-C40C66FF867C}">
                  <a14:compatExt spid="_x0000_s2049"/>
                </a:ext>
                <a:ext uri="{FF2B5EF4-FFF2-40B4-BE49-F238E27FC236}">
                  <a16:creationId xmlns:a16="http://schemas.microsoft.com/office/drawing/2014/main" id="{00000000-0008-0000-0000-000001080000}"/>
                </a:ext>
              </a:extLst>
            </xdr:cNvPr>
            <xdr:cNvSpPr/>
          </xdr:nvSpPr>
          <xdr:spPr bwMode="auto">
            <a:xfrm>
              <a:off x="0" y="0"/>
              <a:ext cx="0" cy="0"/>
            </a:xfrm>
            <a:prstGeom prst="rect">
              <a:avLst/>
            </a:prstGeom>
            <a:noFill/>
            <a:ln w="9525">
              <a:miter lim="800000"/>
              <a:headEnd/>
              <a:tailEnd/>
            </a:ln>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38100</xdr:colOff>
          <xdr:row>11</xdr:row>
          <xdr:rowOff>28575</xdr:rowOff>
        </xdr:from>
        <xdr:to>
          <xdr:col>9</xdr:col>
          <xdr:colOff>585788</xdr:colOff>
          <xdr:row>11</xdr:row>
          <xdr:rowOff>176213</xdr:rowOff>
        </xdr:to>
        <xdr:sp macro="" textlink="">
          <xdr:nvSpPr>
            <xdr:cNvPr id="2050" name="Scroll Bar 2" hidden="1">
              <a:extLst>
                <a:ext uri="{63B3BB69-23CF-44E3-9099-C40C66FF867C}">
                  <a14:compatExt spid="_x0000_s2050"/>
                </a:ext>
                <a:ext uri="{FF2B5EF4-FFF2-40B4-BE49-F238E27FC236}">
                  <a16:creationId xmlns:a16="http://schemas.microsoft.com/office/drawing/2014/main" id="{00000000-0008-0000-0000-000002080000}"/>
                </a:ext>
              </a:extLst>
            </xdr:cNvPr>
            <xdr:cNvSpPr/>
          </xdr:nvSpPr>
          <xdr:spPr bwMode="auto">
            <a:xfrm>
              <a:off x="0" y="0"/>
              <a:ext cx="0" cy="0"/>
            </a:xfrm>
            <a:prstGeom prst="rect">
              <a:avLst/>
            </a:prstGeom>
            <a:noFill/>
            <a:ln w="9525">
              <a:miter lim="800000"/>
              <a:headEnd/>
              <a:tailEnd/>
            </a:ln>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38100</xdr:colOff>
          <xdr:row>14</xdr:row>
          <xdr:rowOff>23813</xdr:rowOff>
        </xdr:from>
        <xdr:to>
          <xdr:col>9</xdr:col>
          <xdr:colOff>581025</xdr:colOff>
          <xdr:row>14</xdr:row>
          <xdr:rowOff>176213</xdr:rowOff>
        </xdr:to>
        <xdr:sp macro="" textlink="">
          <xdr:nvSpPr>
            <xdr:cNvPr id="2051" name="Scroll Bar 3" hidden="1">
              <a:extLst>
                <a:ext uri="{63B3BB69-23CF-44E3-9099-C40C66FF867C}">
                  <a14:compatExt spid="_x0000_s2051"/>
                </a:ext>
                <a:ext uri="{FF2B5EF4-FFF2-40B4-BE49-F238E27FC236}">
                  <a16:creationId xmlns:a16="http://schemas.microsoft.com/office/drawing/2014/main" id="{00000000-0008-0000-0000-000003080000}"/>
                </a:ext>
              </a:extLst>
            </xdr:cNvPr>
            <xdr:cNvSpPr/>
          </xdr:nvSpPr>
          <xdr:spPr bwMode="auto">
            <a:xfrm>
              <a:off x="0" y="0"/>
              <a:ext cx="0" cy="0"/>
            </a:xfrm>
            <a:prstGeom prst="rect">
              <a:avLst/>
            </a:prstGeom>
            <a:noFill/>
            <a:ln w="9525">
              <a:miter lim="800000"/>
              <a:headEnd/>
              <a:tailEnd/>
            </a:ln>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47625</xdr:colOff>
          <xdr:row>12</xdr:row>
          <xdr:rowOff>28575</xdr:rowOff>
        </xdr:from>
        <xdr:to>
          <xdr:col>9</xdr:col>
          <xdr:colOff>585788</xdr:colOff>
          <xdr:row>12</xdr:row>
          <xdr:rowOff>166688</xdr:rowOff>
        </xdr:to>
        <xdr:sp macro="" textlink="">
          <xdr:nvSpPr>
            <xdr:cNvPr id="2052" name="Scroll Bar 4" hidden="1">
              <a:extLst>
                <a:ext uri="{63B3BB69-23CF-44E3-9099-C40C66FF867C}">
                  <a14:compatExt spid="_x0000_s2052"/>
                </a:ext>
                <a:ext uri="{FF2B5EF4-FFF2-40B4-BE49-F238E27FC236}">
                  <a16:creationId xmlns:a16="http://schemas.microsoft.com/office/drawing/2014/main" id="{00000000-0008-0000-0000-000004080000}"/>
                </a:ext>
              </a:extLst>
            </xdr:cNvPr>
            <xdr:cNvSpPr/>
          </xdr:nvSpPr>
          <xdr:spPr bwMode="auto">
            <a:xfrm>
              <a:off x="0" y="0"/>
              <a:ext cx="0" cy="0"/>
            </a:xfrm>
            <a:prstGeom prst="rect">
              <a:avLst/>
            </a:prstGeom>
            <a:noFill/>
            <a:ln w="9525">
              <a:miter lim="800000"/>
              <a:headEnd/>
              <a:tailEnd/>
            </a:ln>
          </xdr:spPr>
        </xdr:sp>
        <xdr:clientData/>
      </xdr:twoCellAnchor>
    </mc:Choice>
    <mc:Fallback/>
  </mc:AlternateContent>
  <xdr:twoCellAnchor>
    <xdr:from>
      <xdr:col>0</xdr:col>
      <xdr:colOff>601980</xdr:colOff>
      <xdr:row>33</xdr:row>
      <xdr:rowOff>89535</xdr:rowOff>
    </xdr:from>
    <xdr:to>
      <xdr:col>10</xdr:col>
      <xdr:colOff>15240</xdr:colOff>
      <xdr:row>33</xdr:row>
      <xdr:rowOff>89535</xdr:rowOff>
    </xdr:to>
    <xdr:cxnSp macro="">
      <xdr:nvCxnSpPr>
        <xdr:cNvPr id="9" name="Straight Connector 8">
          <a:extLst>
            <a:ext uri="{FF2B5EF4-FFF2-40B4-BE49-F238E27FC236}">
              <a16:creationId xmlns:a16="http://schemas.microsoft.com/office/drawing/2014/main" id="{00000000-0008-0000-0000-000009000000}"/>
            </a:ext>
          </a:extLst>
        </xdr:cNvPr>
        <xdr:cNvCxnSpPr/>
      </xdr:nvCxnSpPr>
      <xdr:spPr>
        <a:xfrm>
          <a:off x="601980" y="5941695"/>
          <a:ext cx="5821680" cy="0"/>
        </a:xfrm>
        <a:prstGeom prst="line">
          <a:avLst/>
        </a:prstGeom>
        <a:ln w="12700">
          <a:prstDash val="sysDot"/>
        </a:ln>
      </xdr:spPr>
      <xdr:style>
        <a:lnRef idx="1">
          <a:schemeClr val="accent1"/>
        </a:lnRef>
        <a:fillRef idx="0">
          <a:schemeClr val="accent1"/>
        </a:fillRef>
        <a:effectRef idx="0">
          <a:schemeClr val="accent1"/>
        </a:effectRef>
        <a:fontRef idx="minor">
          <a:schemeClr val="tx1"/>
        </a:fontRef>
      </xdr:style>
    </xdr:cxnSp>
    <xdr:clientData/>
  </xdr:twoCellAnchor>
  <mc:AlternateContent xmlns:mc="http://schemas.openxmlformats.org/markup-compatibility/2006">
    <mc:Choice xmlns:a14="http://schemas.microsoft.com/office/drawing/2010/main" Requires="a14">
      <xdr:twoCellAnchor editAs="oneCell">
        <xdr:from>
          <xdr:col>7</xdr:col>
          <xdr:colOff>38100</xdr:colOff>
          <xdr:row>16</xdr:row>
          <xdr:rowOff>28575</xdr:rowOff>
        </xdr:from>
        <xdr:to>
          <xdr:col>9</xdr:col>
          <xdr:colOff>581025</xdr:colOff>
          <xdr:row>16</xdr:row>
          <xdr:rowOff>166688</xdr:rowOff>
        </xdr:to>
        <xdr:sp macro="" textlink="">
          <xdr:nvSpPr>
            <xdr:cNvPr id="2056" name="Scroll Bar 8" hidden="1">
              <a:extLst>
                <a:ext uri="{63B3BB69-23CF-44E3-9099-C40C66FF867C}">
                  <a14:compatExt spid="_x0000_s2056"/>
                </a:ext>
                <a:ext uri="{FF2B5EF4-FFF2-40B4-BE49-F238E27FC236}">
                  <a16:creationId xmlns:a16="http://schemas.microsoft.com/office/drawing/2014/main" id="{00000000-0008-0000-0000-000008080000}"/>
                </a:ext>
              </a:extLst>
            </xdr:cNvPr>
            <xdr:cNvSpPr/>
          </xdr:nvSpPr>
          <xdr:spPr bwMode="auto">
            <a:xfrm>
              <a:off x="0" y="0"/>
              <a:ext cx="0" cy="0"/>
            </a:xfrm>
            <a:prstGeom prst="rect">
              <a:avLst/>
            </a:prstGeom>
            <a:noFill/>
            <a:ln w="9525">
              <a:miter lim="800000"/>
              <a:headEnd/>
              <a:tailEnd/>
            </a:ln>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38100</xdr:colOff>
          <xdr:row>9</xdr:row>
          <xdr:rowOff>23813</xdr:rowOff>
        </xdr:from>
        <xdr:to>
          <xdr:col>9</xdr:col>
          <xdr:colOff>595313</xdr:colOff>
          <xdr:row>9</xdr:row>
          <xdr:rowOff>166688</xdr:rowOff>
        </xdr:to>
        <xdr:sp macro="" textlink="">
          <xdr:nvSpPr>
            <xdr:cNvPr id="2058" name="Scroll Bar 10" hidden="1">
              <a:extLst>
                <a:ext uri="{63B3BB69-23CF-44E3-9099-C40C66FF867C}">
                  <a14:compatExt spid="_x0000_s2058"/>
                </a:ext>
                <a:ext uri="{FF2B5EF4-FFF2-40B4-BE49-F238E27FC236}">
                  <a16:creationId xmlns:a16="http://schemas.microsoft.com/office/drawing/2014/main" id="{00000000-0008-0000-0000-00000A080000}"/>
                </a:ext>
              </a:extLst>
            </xdr:cNvPr>
            <xdr:cNvSpPr/>
          </xdr:nvSpPr>
          <xdr:spPr bwMode="auto">
            <a:xfrm>
              <a:off x="0" y="0"/>
              <a:ext cx="0" cy="0"/>
            </a:xfrm>
            <a:prstGeom prst="rect">
              <a:avLst/>
            </a:prstGeom>
            <a:noFill/>
            <a:ln w="9525">
              <a:miter lim="800000"/>
              <a:headEnd/>
              <a:tailEnd/>
            </a:ln>
          </xdr:spPr>
        </xdr:sp>
        <xdr:clientData/>
      </xdr:twoCellAnchor>
    </mc:Choice>
    <mc:Fallback/>
  </mc:AlternateContent>
  <xdr:twoCellAnchor>
    <xdr:from>
      <xdr:col>1</xdr:col>
      <xdr:colOff>15239</xdr:colOff>
      <xdr:row>55</xdr:row>
      <xdr:rowOff>39194</xdr:rowOff>
    </xdr:from>
    <xdr:to>
      <xdr:col>7</xdr:col>
      <xdr:colOff>0</xdr:colOff>
      <xdr:row>62</xdr:row>
      <xdr:rowOff>83820</xdr:rowOff>
    </xdr:to>
    <xdr:sp macro="" textlink="">
      <xdr:nvSpPr>
        <xdr:cNvPr id="13" name="TextBox 12">
          <a:extLst>
            <a:ext uri="{FF2B5EF4-FFF2-40B4-BE49-F238E27FC236}">
              <a16:creationId xmlns:a16="http://schemas.microsoft.com/office/drawing/2014/main" id="{00000000-0008-0000-0000-00000D000000}"/>
            </a:ext>
          </a:extLst>
        </xdr:cNvPr>
        <xdr:cNvSpPr txBox="1"/>
      </xdr:nvSpPr>
      <xdr:spPr>
        <a:xfrm>
          <a:off x="624839" y="9183194"/>
          <a:ext cx="3947161" cy="1324786"/>
        </a:xfrm>
        <a:prstGeom prst="rect">
          <a:avLst/>
        </a:prstGeom>
        <a:solidFill>
          <a:srgbClr val="F6F6F6"/>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900" b="1" i="0" u="none" strike="noStrike">
              <a:solidFill>
                <a:schemeClr val="dk1"/>
              </a:solidFill>
              <a:effectLst/>
              <a:latin typeface="+mn-lt"/>
              <a:ea typeface="+mn-ea"/>
              <a:cs typeface="+mn-cs"/>
            </a:rPr>
            <a:t>Finance - </a:t>
          </a:r>
          <a:r>
            <a:rPr lang="en-US" sz="900" b="0" i="0" u="none" strike="noStrike">
              <a:solidFill>
                <a:schemeClr val="dk1"/>
              </a:solidFill>
              <a:effectLst/>
              <a:latin typeface="+mn-lt"/>
              <a:ea typeface="+mn-ea"/>
              <a:cs typeface="+mn-cs"/>
            </a:rPr>
            <a:t>This is the interest expense on a loan for the plane’s Cash Price.  Even if you pay cash for your airplane instead of borrowing money, inclusion of a financing cost in the Cost to Own is still appropriate to reflect the estimated "Opportunity Cost" of any monies paid down (i.e. the amount you might have earned, if you would have used or invested the amount paid elsewhere instead of purchasing your plane).  For this model, we applied the rate of the Loan </a:t>
          </a:r>
          <a:r>
            <a:rPr lang="en-US" sz="900" b="0" i="0" u="none" strike="noStrike" baseline="0">
              <a:solidFill>
                <a:schemeClr val="dk1"/>
              </a:solidFill>
              <a:effectLst/>
              <a:latin typeface="+mn-lt"/>
              <a:ea typeface="+mn-ea"/>
              <a:cs typeface="+mn-cs"/>
            </a:rPr>
            <a:t>as the rate for the </a:t>
          </a:r>
          <a:r>
            <a:rPr lang="en-US" sz="900" b="0" i="0" u="none" strike="noStrike">
              <a:solidFill>
                <a:schemeClr val="dk1"/>
              </a:solidFill>
              <a:effectLst/>
              <a:latin typeface="+mn-lt"/>
              <a:ea typeface="+mn-ea"/>
              <a:cs typeface="+mn-cs"/>
            </a:rPr>
            <a:t>Opportunity Cost</a:t>
          </a:r>
          <a:r>
            <a:rPr lang="en-US" sz="900" b="0" i="0" u="none" strike="noStrike" baseline="0">
              <a:solidFill>
                <a:schemeClr val="dk1"/>
              </a:solidFill>
              <a:effectLst/>
              <a:latin typeface="+mn-lt"/>
              <a:ea typeface="+mn-ea"/>
              <a:cs typeface="+mn-cs"/>
            </a:rPr>
            <a:t>.  Then, the down payment does not change financing costs, but does affect the tax deductible interest.</a:t>
          </a:r>
          <a:br>
            <a:rPr lang="en-US"/>
          </a:br>
          <a:br>
            <a:rPr lang="en-US"/>
          </a:br>
          <a:endParaRPr lang="en-US" sz="1100"/>
        </a:p>
      </xdr:txBody>
    </xdr:sp>
    <xdr:clientData/>
  </xdr:twoCellAnchor>
  <xdr:twoCellAnchor>
    <xdr:from>
      <xdr:col>1</xdr:col>
      <xdr:colOff>17929</xdr:colOff>
      <xdr:row>62</xdr:row>
      <xdr:rowOff>171673</xdr:rowOff>
    </xdr:from>
    <xdr:to>
      <xdr:col>7</xdr:col>
      <xdr:colOff>0</xdr:colOff>
      <xdr:row>65</xdr:row>
      <xdr:rowOff>10310</xdr:rowOff>
    </xdr:to>
    <xdr:sp macro="" textlink="">
      <xdr:nvSpPr>
        <xdr:cNvPr id="14" name="TextBox 13">
          <a:extLst>
            <a:ext uri="{FF2B5EF4-FFF2-40B4-BE49-F238E27FC236}">
              <a16:creationId xmlns:a16="http://schemas.microsoft.com/office/drawing/2014/main" id="{00000000-0008-0000-0000-00000E000000}"/>
            </a:ext>
          </a:extLst>
        </xdr:cNvPr>
        <xdr:cNvSpPr txBox="1"/>
      </xdr:nvSpPr>
      <xdr:spPr>
        <a:xfrm>
          <a:off x="627529" y="10595833"/>
          <a:ext cx="3944471" cy="387277"/>
        </a:xfrm>
        <a:prstGeom prst="rect">
          <a:avLst/>
        </a:prstGeom>
        <a:solidFill>
          <a:srgbClr val="F6F6F6"/>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indent="0" defTabSz="914400" eaLnBrk="1" fontAlgn="auto" latinLnBrk="0" hangingPunct="1">
            <a:lnSpc>
              <a:spcPct val="100000"/>
            </a:lnSpc>
            <a:spcBef>
              <a:spcPts val="0"/>
            </a:spcBef>
            <a:spcAft>
              <a:spcPts val="0"/>
            </a:spcAft>
            <a:buClrTx/>
            <a:buSzTx/>
            <a:buFontTx/>
            <a:buNone/>
            <a:tabLst/>
            <a:defRPr/>
          </a:pPr>
          <a:r>
            <a:rPr lang="en-US" sz="900" b="1">
              <a:solidFill>
                <a:schemeClr val="tx1"/>
              </a:solidFill>
            </a:rPr>
            <a:t>Operations</a:t>
          </a:r>
          <a:r>
            <a:rPr lang="en-US" sz="900" b="1" baseline="0">
              <a:solidFill>
                <a:schemeClr val="tx1"/>
              </a:solidFill>
            </a:rPr>
            <a:t> - </a:t>
          </a:r>
          <a:r>
            <a:rPr lang="en-US" sz="900" b="1">
              <a:solidFill>
                <a:schemeClr val="tx1"/>
              </a:solidFill>
            </a:rPr>
            <a:t>Fuel &amp; Oil</a:t>
          </a:r>
          <a:r>
            <a:rPr lang="en-US" sz="900" b="0">
              <a:solidFill>
                <a:schemeClr val="tx1"/>
              </a:solidFill>
            </a:rPr>
            <a:t>:</a:t>
          </a:r>
          <a:r>
            <a:rPr lang="en-US" sz="900" b="0" baseline="0">
              <a:solidFill>
                <a:schemeClr val="tx1"/>
              </a:solidFill>
            </a:rPr>
            <a:t> </a:t>
          </a:r>
          <a:r>
            <a:rPr lang="en-US" sz="900">
              <a:solidFill>
                <a:schemeClr val="tx1"/>
              </a:solidFill>
            </a:rPr>
            <a:t>Fuel</a:t>
          </a:r>
          <a:r>
            <a:rPr lang="en-US" sz="900" baseline="0">
              <a:solidFill>
                <a:schemeClr val="tx1"/>
              </a:solidFill>
            </a:rPr>
            <a:t> </a:t>
          </a:r>
          <a:r>
            <a:rPr lang="en-US" sz="900">
              <a:solidFill>
                <a:schemeClr val="tx1"/>
              </a:solidFill>
            </a:rPr>
            <a:t>use  est. 9 GPH. </a:t>
          </a:r>
          <a:r>
            <a:rPr lang="en-US" sz="900" b="1">
              <a:solidFill>
                <a:schemeClr val="tx1"/>
              </a:solidFill>
              <a:effectLst/>
              <a:latin typeface="+mn-lt"/>
              <a:ea typeface="+mn-ea"/>
              <a:cs typeface="+mn-cs"/>
            </a:rPr>
            <a:t>Maintenance &amp; Repair: </a:t>
          </a:r>
          <a:r>
            <a:rPr lang="en-US" sz="900" b="0">
              <a:solidFill>
                <a:schemeClr val="tx1"/>
              </a:solidFill>
              <a:effectLst/>
              <a:latin typeface="+mn-lt"/>
              <a:ea typeface="+mn-ea"/>
              <a:cs typeface="+mn-cs"/>
            </a:rPr>
            <a:t>est. </a:t>
          </a:r>
          <a:r>
            <a:rPr lang="en-US" sz="900">
              <a:solidFill>
                <a:schemeClr val="tx1"/>
              </a:solidFill>
              <a:effectLst/>
              <a:latin typeface="+mn-lt"/>
              <a:ea typeface="+mn-ea"/>
              <a:cs typeface="+mn-cs"/>
            </a:rPr>
            <a:t>0.18 shop labor hrs. per flight hour.   Parts Costs estimated at 30% of Labor Costs.</a:t>
          </a:r>
          <a:endParaRPr lang="en-US" sz="900">
            <a:solidFill>
              <a:schemeClr val="tx1"/>
            </a:solidFill>
            <a:effectLst/>
          </a:endParaRPr>
        </a:p>
        <a:p>
          <a:endParaRPr lang="en-US" sz="1000"/>
        </a:p>
        <a:p>
          <a:endParaRPr lang="en-US" sz="1100"/>
        </a:p>
      </xdr:txBody>
    </xdr:sp>
    <xdr:clientData/>
  </xdr:twoCellAnchor>
  <xdr:twoCellAnchor>
    <xdr:from>
      <xdr:col>1</xdr:col>
      <xdr:colOff>8964</xdr:colOff>
      <xdr:row>65</xdr:row>
      <xdr:rowOff>99060</xdr:rowOff>
    </xdr:from>
    <xdr:to>
      <xdr:col>7</xdr:col>
      <xdr:colOff>0</xdr:colOff>
      <xdr:row>73</xdr:row>
      <xdr:rowOff>71438</xdr:rowOff>
    </xdr:to>
    <xdr:sp macro="" textlink="">
      <xdr:nvSpPr>
        <xdr:cNvPr id="15" name="TextBox 14">
          <a:extLst>
            <a:ext uri="{FF2B5EF4-FFF2-40B4-BE49-F238E27FC236}">
              <a16:creationId xmlns:a16="http://schemas.microsoft.com/office/drawing/2014/main" id="{00000000-0008-0000-0000-00000F000000}"/>
            </a:ext>
          </a:extLst>
        </xdr:cNvPr>
        <xdr:cNvSpPr txBox="1"/>
      </xdr:nvSpPr>
      <xdr:spPr>
        <a:xfrm>
          <a:off x="642377" y="10957560"/>
          <a:ext cx="4110598" cy="1420178"/>
        </a:xfrm>
        <a:prstGeom prst="rect">
          <a:avLst/>
        </a:prstGeom>
        <a:solidFill>
          <a:srgbClr val="F6F6F6"/>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900" b="1"/>
            <a:t>Depreciation and Replacement Reserves:</a:t>
          </a:r>
          <a:r>
            <a:rPr lang="en-US" sz="900" b="1" baseline="0"/>
            <a:t>  </a:t>
          </a:r>
          <a:r>
            <a:rPr lang="en-US" sz="900"/>
            <a:t>Plan to set aside money for replacement or overhaul, in a so-called depreciation or restoration</a:t>
          </a:r>
          <a:r>
            <a:rPr lang="en-US" sz="900" baseline="0"/>
            <a:t> </a:t>
          </a:r>
          <a:r>
            <a:rPr lang="en-US" sz="900"/>
            <a:t>fund. Depreciation is the difference between the new purchase price and estimated trade-in value.   For exaple, Aircraft “blue book” data show the price of a 5-year old C-172S, declined on average 5.6% per year from its original new price while the plane had 1,100  hours of use.  From 'blue book" data, predicted depreciation is calculated. Some owners plan for engine reserves only, thereby lowering the Depreciation component to as low as  $13/hr.  Left out were</a:t>
          </a:r>
          <a:r>
            <a:rPr lang="en-US" sz="900" baseline="0"/>
            <a:t> </a:t>
          </a:r>
          <a:r>
            <a:rPr lang="en-US" sz="900"/>
            <a:t>reserves for replacement new price inflation which averaged 12.9% per yr. for C-172 aircraft (between 2013 and 2017).</a:t>
          </a:r>
        </a:p>
      </xdr:txBody>
    </xdr:sp>
    <xdr:clientData/>
  </xdr:twoCellAnchor>
  <xdr:twoCellAnchor>
    <xdr:from>
      <xdr:col>1</xdr:col>
      <xdr:colOff>4034</xdr:colOff>
      <xdr:row>73</xdr:row>
      <xdr:rowOff>153686</xdr:rowOff>
    </xdr:from>
    <xdr:to>
      <xdr:col>7</xdr:col>
      <xdr:colOff>7620</xdr:colOff>
      <xdr:row>76</xdr:row>
      <xdr:rowOff>143833</xdr:rowOff>
    </xdr:to>
    <xdr:sp macro="" textlink="">
      <xdr:nvSpPr>
        <xdr:cNvPr id="16" name="TextBox 15">
          <a:extLst>
            <a:ext uri="{FF2B5EF4-FFF2-40B4-BE49-F238E27FC236}">
              <a16:creationId xmlns:a16="http://schemas.microsoft.com/office/drawing/2014/main" id="{00000000-0008-0000-0000-000010000000}"/>
            </a:ext>
          </a:extLst>
        </xdr:cNvPr>
        <xdr:cNvSpPr txBox="1"/>
      </xdr:nvSpPr>
      <xdr:spPr>
        <a:xfrm>
          <a:off x="637447" y="12459986"/>
          <a:ext cx="4123148" cy="533072"/>
        </a:xfrm>
        <a:prstGeom prst="rect">
          <a:avLst/>
        </a:prstGeom>
        <a:solidFill>
          <a:srgbClr val="F6F6F6"/>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indent="0" defTabSz="914400" eaLnBrk="1" fontAlgn="auto" latinLnBrk="0" hangingPunct="1">
            <a:lnSpc>
              <a:spcPct val="100000"/>
            </a:lnSpc>
            <a:spcBef>
              <a:spcPts val="0"/>
            </a:spcBef>
            <a:spcAft>
              <a:spcPts val="0"/>
            </a:spcAft>
            <a:buClrTx/>
            <a:buSzTx/>
            <a:buFontTx/>
            <a:buNone/>
            <a:tabLst/>
            <a:defRPr/>
          </a:pPr>
          <a:r>
            <a:rPr lang="en-US" sz="900" b="1">
              <a:solidFill>
                <a:schemeClr val="tx1"/>
              </a:solidFill>
            </a:rPr>
            <a:t>Sales/Use Taxes</a:t>
          </a:r>
          <a:r>
            <a:rPr lang="en-US" sz="900" b="1" baseline="0">
              <a:solidFill>
                <a:schemeClr val="tx1"/>
              </a:solidFill>
            </a:rPr>
            <a:t> -</a:t>
          </a:r>
          <a:r>
            <a:rPr lang="en-US" sz="900" b="1">
              <a:solidFill>
                <a:schemeClr val="tx1"/>
              </a:solidFill>
            </a:rPr>
            <a:t> </a:t>
          </a:r>
          <a:r>
            <a:rPr lang="en-US" sz="900">
              <a:solidFill>
                <a:schemeClr val="tx1"/>
              </a:solidFill>
            </a:rPr>
            <a:t>With some  planning, sales taxes may be avoided</a:t>
          </a:r>
          <a:r>
            <a:rPr lang="en-US" sz="900" baseline="0">
              <a:solidFill>
                <a:schemeClr val="tx1"/>
              </a:solidFill>
            </a:rPr>
            <a:t> </a:t>
          </a:r>
          <a:r>
            <a:rPr lang="en-US" sz="900">
              <a:solidFill>
                <a:schemeClr val="tx1"/>
              </a:solidFill>
            </a:rPr>
            <a:t>at the time  of purchase (CA.). </a:t>
          </a:r>
          <a:r>
            <a:rPr lang="en-US" sz="900" b="1">
              <a:solidFill>
                <a:schemeClr val="tx1"/>
              </a:solidFill>
              <a:latin typeface="+mn-lt"/>
              <a:ea typeface="+mn-ea"/>
              <a:cs typeface="+mn-cs"/>
            </a:rPr>
            <a:t>Property Taxes </a:t>
          </a:r>
          <a:r>
            <a:rPr lang="en-US" sz="900" b="1" baseline="0">
              <a:solidFill>
                <a:schemeClr val="tx1"/>
              </a:solidFill>
              <a:latin typeface="+mn-lt"/>
              <a:ea typeface="+mn-ea"/>
              <a:cs typeface="+mn-cs"/>
            </a:rPr>
            <a:t> - </a:t>
          </a:r>
          <a:r>
            <a:rPr lang="en-US" sz="900" b="0">
              <a:solidFill>
                <a:schemeClr val="tx1"/>
              </a:solidFill>
              <a:latin typeface="+mn-lt"/>
              <a:ea typeface="+mn-ea"/>
              <a:cs typeface="+mn-cs"/>
            </a:rPr>
            <a:t>1.10% of the aircraft market at KPAO airport.       </a:t>
          </a:r>
        </a:p>
        <a:p>
          <a:endParaRPr lang="en-US" sz="900"/>
        </a:p>
      </xdr:txBody>
    </xdr:sp>
    <xdr:clientData/>
  </xdr:twoCellAnchor>
  <xdr:twoCellAnchor>
    <xdr:from>
      <xdr:col>0</xdr:col>
      <xdr:colOff>7620</xdr:colOff>
      <xdr:row>4</xdr:row>
      <xdr:rowOff>7620</xdr:rowOff>
    </xdr:from>
    <xdr:to>
      <xdr:col>11</xdr:col>
      <xdr:colOff>83820</xdr:colOff>
      <xdr:row>4</xdr:row>
      <xdr:rowOff>7620</xdr:rowOff>
    </xdr:to>
    <xdr:cxnSp macro="">
      <xdr:nvCxnSpPr>
        <xdr:cNvPr id="17" name="Straight Connector 16">
          <a:extLst>
            <a:ext uri="{FF2B5EF4-FFF2-40B4-BE49-F238E27FC236}">
              <a16:creationId xmlns:a16="http://schemas.microsoft.com/office/drawing/2014/main" id="{00000000-0008-0000-0000-000011000000}"/>
            </a:ext>
          </a:extLst>
        </xdr:cNvPr>
        <xdr:cNvCxnSpPr/>
      </xdr:nvCxnSpPr>
      <xdr:spPr>
        <a:xfrm>
          <a:off x="7620" y="739140"/>
          <a:ext cx="6964680" cy="0"/>
        </a:xfrm>
        <a:prstGeom prst="line">
          <a:avLst/>
        </a:prstGeom>
        <a:ln w="15875">
          <a:solidFill>
            <a:srgbClr val="FF0000"/>
          </a:solidFill>
        </a:ln>
      </xdr:spPr>
      <xdr:style>
        <a:lnRef idx="3">
          <a:schemeClr val="accent2"/>
        </a:lnRef>
        <a:fillRef idx="0">
          <a:schemeClr val="accent2"/>
        </a:fillRef>
        <a:effectRef idx="2">
          <a:schemeClr val="accent2"/>
        </a:effectRef>
        <a:fontRef idx="minor">
          <a:schemeClr val="tx1"/>
        </a:fontRef>
      </xdr:style>
    </xdr:cxnSp>
    <xdr:clientData/>
  </xdr:twoCellAnchor>
  <xdr:twoCellAnchor>
    <xdr:from>
      <xdr:col>1</xdr:col>
      <xdr:colOff>22860</xdr:colOff>
      <xdr:row>52</xdr:row>
      <xdr:rowOff>15240</xdr:rowOff>
    </xdr:from>
    <xdr:to>
      <xdr:col>7</xdr:col>
      <xdr:colOff>15240</xdr:colOff>
      <xdr:row>54</xdr:row>
      <xdr:rowOff>137160</xdr:rowOff>
    </xdr:to>
    <xdr:sp macro="" textlink="">
      <xdr:nvSpPr>
        <xdr:cNvPr id="2" name="TextBox 1">
          <a:extLst>
            <a:ext uri="{FF2B5EF4-FFF2-40B4-BE49-F238E27FC236}">
              <a16:creationId xmlns:a16="http://schemas.microsoft.com/office/drawing/2014/main" id="{00000000-0008-0000-0000-000002000000}"/>
            </a:ext>
          </a:extLst>
        </xdr:cNvPr>
        <xdr:cNvSpPr txBox="1"/>
      </xdr:nvSpPr>
      <xdr:spPr>
        <a:xfrm>
          <a:off x="632460" y="8610600"/>
          <a:ext cx="3954780" cy="487680"/>
        </a:xfrm>
        <a:prstGeom prst="rect">
          <a:avLst/>
        </a:prstGeom>
        <a:solidFill>
          <a:srgbClr val="F6F6F6"/>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900" b="1"/>
            <a:t>Cost Components</a:t>
          </a:r>
          <a:r>
            <a:rPr lang="en-US" sz="900" b="1" baseline="0"/>
            <a:t>  </a:t>
          </a:r>
          <a:r>
            <a:rPr lang="en-US" sz="900" b="0" baseline="0"/>
            <a:t>considered are</a:t>
          </a:r>
          <a:r>
            <a:rPr lang="en-US" sz="900" b="0" i="0" u="none" strike="noStrike">
              <a:solidFill>
                <a:schemeClr val="dk1"/>
              </a:solidFill>
              <a:effectLst/>
              <a:latin typeface="+mn-lt"/>
              <a:ea typeface="+mn-ea"/>
              <a:cs typeface="+mn-cs"/>
            </a:rPr>
            <a:t> Finance, Fuel &amp; Oil, Maintenance &amp; Repair, Electronic Services, Insurance, Depreciation/Reserves, Parking, Prop. Taxes, Admin Fees.</a:t>
          </a:r>
        </a:p>
      </xdr:txBody>
    </xdr:sp>
    <xdr:clientData/>
  </xdr:twoCellAnchor>
  <mc:AlternateContent xmlns:mc="http://schemas.openxmlformats.org/markup-compatibility/2006">
    <mc:Choice xmlns:a14="http://schemas.microsoft.com/office/drawing/2010/main" Requires="a14">
      <xdr:twoCellAnchor editAs="oneCell">
        <xdr:from>
          <xdr:col>7</xdr:col>
          <xdr:colOff>47625</xdr:colOff>
          <xdr:row>13</xdr:row>
          <xdr:rowOff>23813</xdr:rowOff>
        </xdr:from>
        <xdr:to>
          <xdr:col>9</xdr:col>
          <xdr:colOff>581025</xdr:colOff>
          <xdr:row>13</xdr:row>
          <xdr:rowOff>176213</xdr:rowOff>
        </xdr:to>
        <xdr:sp macro="" textlink="">
          <xdr:nvSpPr>
            <xdr:cNvPr id="2060" name="Scroll Bar 12" hidden="1">
              <a:extLst>
                <a:ext uri="{63B3BB69-23CF-44E3-9099-C40C66FF867C}">
                  <a14:compatExt spid="_x0000_s2060"/>
                </a:ext>
                <a:ext uri="{FF2B5EF4-FFF2-40B4-BE49-F238E27FC236}">
                  <a16:creationId xmlns:a16="http://schemas.microsoft.com/office/drawing/2014/main" id="{00000000-0008-0000-0000-00000C080000}"/>
                </a:ext>
              </a:extLst>
            </xdr:cNvPr>
            <xdr:cNvSpPr/>
          </xdr:nvSpPr>
          <xdr:spPr bwMode="auto">
            <a:xfrm>
              <a:off x="0" y="0"/>
              <a:ext cx="0" cy="0"/>
            </a:xfrm>
            <a:prstGeom prst="rect">
              <a:avLst/>
            </a:prstGeom>
            <a:noFill/>
            <a:ln w="9525">
              <a:miter lim="800000"/>
              <a:headEnd/>
              <a:tailEnd/>
            </a:ln>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28575</xdr:colOff>
          <xdr:row>32</xdr:row>
          <xdr:rowOff>28575</xdr:rowOff>
        </xdr:from>
        <xdr:to>
          <xdr:col>9</xdr:col>
          <xdr:colOff>581025</xdr:colOff>
          <xdr:row>32</xdr:row>
          <xdr:rowOff>176213</xdr:rowOff>
        </xdr:to>
        <xdr:sp macro="" textlink="">
          <xdr:nvSpPr>
            <xdr:cNvPr id="2070" name="Scroll Bar 22" hidden="1">
              <a:extLst>
                <a:ext uri="{63B3BB69-23CF-44E3-9099-C40C66FF867C}">
                  <a14:compatExt spid="_x0000_s2070"/>
                </a:ext>
                <a:ext uri="{FF2B5EF4-FFF2-40B4-BE49-F238E27FC236}">
                  <a16:creationId xmlns:a16="http://schemas.microsoft.com/office/drawing/2014/main" id="{00000000-0008-0000-0000-000016080000}"/>
                </a:ext>
              </a:extLst>
            </xdr:cNvPr>
            <xdr:cNvSpPr/>
          </xdr:nvSpPr>
          <xdr:spPr bwMode="auto">
            <a:xfrm>
              <a:off x="0" y="0"/>
              <a:ext cx="0" cy="0"/>
            </a:xfrm>
            <a:prstGeom prst="rect">
              <a:avLst/>
            </a:prstGeom>
            <a:noFill/>
            <a:ln w="9525">
              <a:miter lim="800000"/>
              <a:headEnd/>
              <a:tailEnd/>
            </a:ln>
          </xdr:spPr>
        </xdr:sp>
        <xdr:clientData/>
      </xdr:twoCellAnchor>
    </mc:Choice>
    <mc:Fallback/>
  </mc:AlternateContent>
  <xdr:twoCellAnchor>
    <xdr:from>
      <xdr:col>0</xdr:col>
      <xdr:colOff>601980</xdr:colOff>
      <xdr:row>31</xdr:row>
      <xdr:rowOff>89535</xdr:rowOff>
    </xdr:from>
    <xdr:to>
      <xdr:col>10</xdr:col>
      <xdr:colOff>7620</xdr:colOff>
      <xdr:row>31</xdr:row>
      <xdr:rowOff>89535</xdr:rowOff>
    </xdr:to>
    <xdr:cxnSp macro="">
      <xdr:nvCxnSpPr>
        <xdr:cNvPr id="20" name="Straight Connector 19">
          <a:extLst>
            <a:ext uri="{FF2B5EF4-FFF2-40B4-BE49-F238E27FC236}">
              <a16:creationId xmlns:a16="http://schemas.microsoft.com/office/drawing/2014/main" id="{00000000-0008-0000-0000-000014000000}"/>
            </a:ext>
          </a:extLst>
        </xdr:cNvPr>
        <xdr:cNvCxnSpPr/>
      </xdr:nvCxnSpPr>
      <xdr:spPr>
        <a:xfrm flipV="1">
          <a:off x="243840" y="5652135"/>
          <a:ext cx="5341620" cy="0"/>
        </a:xfrm>
        <a:prstGeom prst="line">
          <a:avLst/>
        </a:prstGeom>
        <a:ln w="12700">
          <a:prstDash val="sysDot"/>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601980</xdr:colOff>
      <xdr:row>36</xdr:row>
      <xdr:rowOff>78676</xdr:rowOff>
    </xdr:from>
    <xdr:to>
      <xdr:col>10</xdr:col>
      <xdr:colOff>7620</xdr:colOff>
      <xdr:row>36</xdr:row>
      <xdr:rowOff>93916</xdr:rowOff>
    </xdr:to>
    <xdr:cxnSp macro="">
      <xdr:nvCxnSpPr>
        <xdr:cNvPr id="21" name="Straight Connector 20">
          <a:extLst>
            <a:ext uri="{FF2B5EF4-FFF2-40B4-BE49-F238E27FC236}">
              <a16:creationId xmlns:a16="http://schemas.microsoft.com/office/drawing/2014/main" id="{00000000-0008-0000-0000-000015000000}"/>
            </a:ext>
          </a:extLst>
        </xdr:cNvPr>
        <xdr:cNvCxnSpPr/>
      </xdr:nvCxnSpPr>
      <xdr:spPr>
        <a:xfrm flipV="1">
          <a:off x="601980" y="6593776"/>
          <a:ext cx="6268403" cy="15240"/>
        </a:xfrm>
        <a:prstGeom prst="line">
          <a:avLst/>
        </a:prstGeom>
        <a:ln w="12700">
          <a:prstDash val="sysDot"/>
        </a:ln>
      </xdr:spPr>
      <xdr:style>
        <a:lnRef idx="1">
          <a:schemeClr val="accent1"/>
        </a:lnRef>
        <a:fillRef idx="0">
          <a:schemeClr val="accent1"/>
        </a:fillRef>
        <a:effectRef idx="0">
          <a:schemeClr val="accent1"/>
        </a:effectRef>
        <a:fontRef idx="minor">
          <a:schemeClr val="tx1"/>
        </a:fontRef>
      </xdr:style>
    </xdr:cxnSp>
    <xdr:clientData/>
  </xdr:twoCellAnchor>
  <mc:AlternateContent xmlns:mc="http://schemas.openxmlformats.org/markup-compatibility/2006">
    <mc:Choice xmlns:a14="http://schemas.microsoft.com/office/drawing/2010/main" Requires="a14">
      <xdr:twoCellAnchor editAs="oneCell">
        <xdr:from>
          <xdr:col>7</xdr:col>
          <xdr:colOff>28575</xdr:colOff>
          <xdr:row>39</xdr:row>
          <xdr:rowOff>23813</xdr:rowOff>
        </xdr:from>
        <xdr:to>
          <xdr:col>9</xdr:col>
          <xdr:colOff>571500</xdr:colOff>
          <xdr:row>39</xdr:row>
          <xdr:rowOff>161925</xdr:rowOff>
        </xdr:to>
        <xdr:sp macro="" textlink="">
          <xdr:nvSpPr>
            <xdr:cNvPr id="2072" name="Scroll Bar 24" hidden="1">
              <a:extLst>
                <a:ext uri="{63B3BB69-23CF-44E3-9099-C40C66FF867C}">
                  <a14:compatExt spid="_x0000_s2072"/>
                </a:ext>
                <a:ext uri="{FF2B5EF4-FFF2-40B4-BE49-F238E27FC236}">
                  <a16:creationId xmlns:a16="http://schemas.microsoft.com/office/drawing/2014/main" id="{00000000-0008-0000-0000-000018080000}"/>
                </a:ext>
              </a:extLst>
            </xdr:cNvPr>
            <xdr:cNvSpPr/>
          </xdr:nvSpPr>
          <xdr:spPr bwMode="auto">
            <a:xfrm>
              <a:off x="0" y="0"/>
              <a:ext cx="0" cy="0"/>
            </a:xfrm>
            <a:prstGeom prst="rect">
              <a:avLst/>
            </a:prstGeom>
            <a:noFill/>
            <a:ln w="9525">
              <a:miter lim="800000"/>
              <a:headEnd/>
              <a:tailEnd/>
            </a:ln>
          </xdr:spPr>
        </xdr:sp>
        <xdr:clientData/>
      </xdr:twoCellAnchor>
    </mc:Choice>
    <mc:Fallback/>
  </mc:AlternateContent>
  <xdr:twoCellAnchor>
    <xdr:from>
      <xdr:col>0</xdr:col>
      <xdr:colOff>601980</xdr:colOff>
      <xdr:row>49</xdr:row>
      <xdr:rowOff>11420</xdr:rowOff>
    </xdr:from>
    <xdr:to>
      <xdr:col>10</xdr:col>
      <xdr:colOff>7620</xdr:colOff>
      <xdr:row>49</xdr:row>
      <xdr:rowOff>26660</xdr:rowOff>
    </xdr:to>
    <xdr:cxnSp macro="">
      <xdr:nvCxnSpPr>
        <xdr:cNvPr id="25" name="Straight Connector 24">
          <a:extLst>
            <a:ext uri="{FF2B5EF4-FFF2-40B4-BE49-F238E27FC236}">
              <a16:creationId xmlns:a16="http://schemas.microsoft.com/office/drawing/2014/main" id="{00000000-0008-0000-0000-000019000000}"/>
            </a:ext>
          </a:extLst>
        </xdr:cNvPr>
        <xdr:cNvCxnSpPr/>
      </xdr:nvCxnSpPr>
      <xdr:spPr>
        <a:xfrm flipV="1">
          <a:off x="601980" y="8769658"/>
          <a:ext cx="6268403" cy="15240"/>
        </a:xfrm>
        <a:prstGeom prst="line">
          <a:avLst/>
        </a:prstGeom>
        <a:ln w="12700">
          <a:prstDash val="sysDot"/>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601980</xdr:colOff>
      <xdr:row>51</xdr:row>
      <xdr:rowOff>108927</xdr:rowOff>
    </xdr:from>
    <xdr:to>
      <xdr:col>10</xdr:col>
      <xdr:colOff>7620</xdr:colOff>
      <xdr:row>51</xdr:row>
      <xdr:rowOff>124167</xdr:rowOff>
    </xdr:to>
    <xdr:cxnSp macro="">
      <xdr:nvCxnSpPr>
        <xdr:cNvPr id="26" name="Straight Connector 25">
          <a:extLst>
            <a:ext uri="{FF2B5EF4-FFF2-40B4-BE49-F238E27FC236}">
              <a16:creationId xmlns:a16="http://schemas.microsoft.com/office/drawing/2014/main" id="{00000000-0008-0000-0000-00001A000000}"/>
            </a:ext>
          </a:extLst>
        </xdr:cNvPr>
        <xdr:cNvCxnSpPr/>
      </xdr:nvCxnSpPr>
      <xdr:spPr>
        <a:xfrm flipV="1">
          <a:off x="243840" y="8414727"/>
          <a:ext cx="5341620" cy="15240"/>
        </a:xfrm>
        <a:prstGeom prst="line">
          <a:avLst/>
        </a:prstGeom>
        <a:ln w="12700">
          <a:prstDash val="sysDot"/>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9529</xdr:colOff>
      <xdr:row>77</xdr:row>
      <xdr:rowOff>47624</xdr:rowOff>
    </xdr:from>
    <xdr:to>
      <xdr:col>7</xdr:col>
      <xdr:colOff>23813</xdr:colOff>
      <xdr:row>81</xdr:row>
      <xdr:rowOff>133351</xdr:rowOff>
    </xdr:to>
    <xdr:sp macro="" textlink="">
      <xdr:nvSpPr>
        <xdr:cNvPr id="24" name="TextBox 23">
          <a:hlinkClick xmlns:r="http://schemas.openxmlformats.org/officeDocument/2006/relationships" r:id="rId1"/>
          <a:extLst>
            <a:ext uri="{FF2B5EF4-FFF2-40B4-BE49-F238E27FC236}">
              <a16:creationId xmlns:a16="http://schemas.microsoft.com/office/drawing/2014/main" id="{00000000-0008-0000-0000-000018000000}"/>
            </a:ext>
          </a:extLst>
        </xdr:cNvPr>
        <xdr:cNvSpPr txBox="1"/>
      </xdr:nvSpPr>
      <xdr:spPr>
        <a:xfrm>
          <a:off x="642942" y="12715874"/>
          <a:ext cx="4133846" cy="809627"/>
        </a:xfrm>
        <a:prstGeom prst="rect">
          <a:avLst/>
        </a:prstGeom>
        <a:solidFill>
          <a:schemeClr val="bg1">
            <a:lumMod val="95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indent="0" defTabSz="914400" eaLnBrk="1" fontAlgn="auto" latinLnBrk="0" hangingPunct="1">
            <a:lnSpc>
              <a:spcPct val="100000"/>
            </a:lnSpc>
            <a:spcBef>
              <a:spcPts val="0"/>
            </a:spcBef>
            <a:spcAft>
              <a:spcPts val="0"/>
            </a:spcAft>
            <a:buClrTx/>
            <a:buSzTx/>
            <a:buFontTx/>
            <a:buNone/>
            <a:tabLst/>
            <a:defRPr/>
          </a:pPr>
          <a:r>
            <a:rPr lang="en-US" sz="900" b="1">
              <a:solidFill>
                <a:schemeClr val="tx1"/>
              </a:solidFill>
              <a:latin typeface="+mn-lt"/>
              <a:ea typeface="+mn-ea"/>
              <a:cs typeface="+mn-cs"/>
            </a:rPr>
            <a:t>Tax effects</a:t>
          </a:r>
          <a:r>
            <a:rPr lang="en-US" sz="900" b="1" baseline="0">
              <a:solidFill>
                <a:schemeClr val="tx1"/>
              </a:solidFill>
              <a:latin typeface="+mn-lt"/>
              <a:ea typeface="+mn-ea"/>
              <a:cs typeface="+mn-cs"/>
            </a:rPr>
            <a:t> </a:t>
          </a:r>
          <a:r>
            <a:rPr lang="en-US" sz="900" b="0">
              <a:solidFill>
                <a:schemeClr val="tx1"/>
              </a:solidFill>
              <a:latin typeface="+mn-lt"/>
              <a:ea typeface="+mn-ea"/>
              <a:cs typeface="+mn-cs"/>
            </a:rPr>
            <a:t>- </a:t>
          </a:r>
          <a:r>
            <a:rPr lang="en-US" sz="900">
              <a:solidFill>
                <a:schemeClr val="dk1"/>
              </a:solidFill>
              <a:latin typeface="+mn-lt"/>
              <a:ea typeface="+mn-ea"/>
              <a:cs typeface="+mn-cs"/>
            </a:rPr>
            <a:t>In the above spreadsheet tax effect section, a favorable effect of on income tax is illustrated, from deducting annual interest, operating expenses, and basic 5-Yr Straight line tax depreciation, for the first year only. *) Depending on your tax situation </a:t>
          </a:r>
          <a:r>
            <a:rPr lang="en-US" sz="900" baseline="0">
              <a:solidFill>
                <a:schemeClr val="dk1"/>
              </a:solidFill>
              <a:latin typeface="+mn-lt"/>
              <a:ea typeface="+mn-ea"/>
              <a:cs typeface="+mn-cs"/>
            </a:rPr>
            <a:t>added </a:t>
          </a:r>
          <a:r>
            <a:rPr lang="en-US" sz="900">
              <a:solidFill>
                <a:schemeClr val="dk1"/>
              </a:solidFill>
              <a:latin typeface="+mn-lt"/>
              <a:ea typeface="+mn-ea"/>
              <a:cs typeface="+mn-cs"/>
            </a:rPr>
            <a:t>Bonus Depreciation may be used, to even further improve the tax benefits. </a:t>
          </a:r>
          <a:r>
            <a:rPr lang="en-US" sz="900" u="sng">
              <a:solidFill>
                <a:schemeClr val="dk1"/>
              </a:solidFill>
              <a:latin typeface="+mn-lt"/>
              <a:ea typeface="+mn-ea"/>
              <a:cs typeface="+mn-cs"/>
            </a:rPr>
            <a:t>IRS</a:t>
          </a:r>
          <a:r>
            <a:rPr lang="en-US" sz="900" u="sng" baseline="0">
              <a:solidFill>
                <a:schemeClr val="dk1"/>
              </a:solidFill>
              <a:latin typeface="+mn-lt"/>
              <a:ea typeface="+mn-ea"/>
              <a:cs typeface="+mn-cs"/>
            </a:rPr>
            <a:t> Code Section 179</a:t>
          </a:r>
          <a:endParaRPr lang="en-US" sz="900" u="sng">
            <a:solidFill>
              <a:schemeClr val="dk1"/>
            </a:solidFill>
            <a:latin typeface="+mn-lt"/>
            <a:ea typeface="+mn-ea"/>
            <a:cs typeface="+mn-cs"/>
          </a:endParaRPr>
        </a:p>
      </xdr:txBody>
    </xdr:sp>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8" Type="http://schemas.openxmlformats.org/officeDocument/2006/relationships/ctrlProp" Target="../ctrlProps/ctrlProp5.xml"/><Relationship Id="rId13" Type="http://schemas.openxmlformats.org/officeDocument/2006/relationships/comments" Target="../comments1.xml"/><Relationship Id="rId3" Type="http://schemas.openxmlformats.org/officeDocument/2006/relationships/vmlDrawing" Target="../drawings/vmlDrawing1.vml"/><Relationship Id="rId7" Type="http://schemas.openxmlformats.org/officeDocument/2006/relationships/ctrlProp" Target="../ctrlProps/ctrlProp4.xml"/><Relationship Id="rId12" Type="http://schemas.openxmlformats.org/officeDocument/2006/relationships/ctrlProp" Target="../ctrlProps/ctrlProp9.xml"/><Relationship Id="rId2" Type="http://schemas.openxmlformats.org/officeDocument/2006/relationships/drawing" Target="../drawings/drawing1.xml"/><Relationship Id="rId1" Type="http://schemas.openxmlformats.org/officeDocument/2006/relationships/printerSettings" Target="../printerSettings/printerSettings1.bin"/><Relationship Id="rId6" Type="http://schemas.openxmlformats.org/officeDocument/2006/relationships/ctrlProp" Target="../ctrlProps/ctrlProp3.xml"/><Relationship Id="rId11" Type="http://schemas.openxmlformats.org/officeDocument/2006/relationships/ctrlProp" Target="../ctrlProps/ctrlProp8.xml"/><Relationship Id="rId5" Type="http://schemas.openxmlformats.org/officeDocument/2006/relationships/ctrlProp" Target="../ctrlProps/ctrlProp2.xml"/><Relationship Id="rId10" Type="http://schemas.openxmlformats.org/officeDocument/2006/relationships/ctrlProp" Target="../ctrlProps/ctrlProp7.xml"/><Relationship Id="rId4" Type="http://schemas.openxmlformats.org/officeDocument/2006/relationships/ctrlProp" Target="../ctrlProps/ctrlProp1.xml"/><Relationship Id="rId9" Type="http://schemas.openxmlformats.org/officeDocument/2006/relationships/ctrlProp" Target="../ctrlProps/ctrlProp6.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2">
    <pageSetUpPr fitToPage="1"/>
  </sheetPr>
  <dimension ref="A1:V84"/>
  <sheetViews>
    <sheetView showGridLines="0" tabSelected="1" topLeftCell="A56" workbookViewId="0">
      <selection activeCell="M54" sqref="M54"/>
    </sheetView>
  </sheetViews>
  <sheetFormatPr defaultColWidth="8.86328125" defaultRowHeight="14.45" customHeight="1" x14ac:dyDescent="0.45"/>
  <cols>
    <col min="1" max="4" width="8.86328125" style="6"/>
    <col min="5" max="5" width="13.33203125" style="6" customWidth="1"/>
    <col min="6" max="6" width="8.86328125" style="6"/>
    <col min="7" max="8" width="8.86328125" style="6" customWidth="1"/>
    <col min="9" max="9" width="11.796875" style="6" customWidth="1"/>
    <col min="10" max="10" width="8.86328125" style="6" customWidth="1"/>
    <col min="11" max="11" width="8.86328125" style="6"/>
    <col min="12" max="12" width="9.33203125" style="6" customWidth="1"/>
    <col min="13" max="16384" width="8.86328125" style="6"/>
  </cols>
  <sheetData>
    <row r="1" spans="1:18" ht="14.45" customHeight="1" x14ac:dyDescent="0.75">
      <c r="A1" s="65"/>
      <c r="B1" s="65"/>
      <c r="C1" s="65"/>
      <c r="D1" s="65"/>
      <c r="E1" s="65"/>
      <c r="F1" s="65"/>
      <c r="G1" s="65"/>
      <c r="H1" s="65"/>
      <c r="I1" s="65"/>
      <c r="J1" s="65"/>
      <c r="K1" s="65"/>
      <c r="L1" s="5"/>
    </row>
    <row r="2" spans="1:18" ht="14.45" customHeight="1" x14ac:dyDescent="0.75">
      <c r="A2" s="65"/>
      <c r="B2" s="93" t="s">
        <v>29</v>
      </c>
      <c r="C2" s="93"/>
      <c r="D2" s="93"/>
      <c r="E2" s="93"/>
      <c r="F2" s="93"/>
      <c r="G2" s="93"/>
      <c r="H2" s="93"/>
      <c r="I2" s="93"/>
      <c r="J2" s="93"/>
      <c r="K2" s="65"/>
      <c r="L2" s="5"/>
    </row>
    <row r="3" spans="1:18" ht="14.45" customHeight="1" x14ac:dyDescent="0.45">
      <c r="A3" s="65"/>
      <c r="B3" s="93"/>
      <c r="C3" s="93"/>
      <c r="D3" s="93"/>
      <c r="E3" s="93"/>
      <c r="F3" s="93"/>
      <c r="G3" s="93"/>
      <c r="H3" s="93"/>
      <c r="I3" s="93"/>
      <c r="J3" s="93"/>
      <c r="K3" s="65"/>
      <c r="L3" s="7" t="s">
        <v>13</v>
      </c>
    </row>
    <row r="4" spans="1:18" ht="14.45" customHeight="1" x14ac:dyDescent="0.45">
      <c r="A4" s="65"/>
      <c r="B4" s="65"/>
      <c r="C4" s="65"/>
      <c r="D4" s="65"/>
      <c r="E4" s="65"/>
      <c r="F4" s="65"/>
      <c r="G4" s="65"/>
      <c r="H4" s="65"/>
      <c r="I4" s="65"/>
      <c r="J4" s="65"/>
      <c r="K4" s="65"/>
      <c r="L4" s="8"/>
    </row>
    <row r="5" spans="1:18" ht="14.45" customHeight="1" x14ac:dyDescent="0.45">
      <c r="A5" s="9"/>
      <c r="C5" s="10"/>
      <c r="D5" s="10"/>
      <c r="E5" s="10"/>
      <c r="F5" s="10"/>
      <c r="G5" s="10"/>
      <c r="H5" s="10"/>
      <c r="I5" s="10"/>
      <c r="J5" s="10"/>
      <c r="K5" s="10"/>
      <c r="L5" s="8"/>
    </row>
    <row r="6" spans="1:18" ht="14.45" customHeight="1" x14ac:dyDescent="0.45">
      <c r="B6" s="91" t="s">
        <v>26</v>
      </c>
      <c r="C6" s="91"/>
      <c r="D6" s="91"/>
      <c r="E6" s="91"/>
      <c r="F6" s="91"/>
      <c r="G6" s="91"/>
      <c r="H6" s="91"/>
      <c r="I6" s="91"/>
      <c r="J6" s="91"/>
      <c r="K6" s="91"/>
      <c r="L6" s="8"/>
    </row>
    <row r="7" spans="1:18" ht="14.45" customHeight="1" x14ac:dyDescent="0.45">
      <c r="B7" s="92" t="s">
        <v>30</v>
      </c>
      <c r="C7" s="92"/>
      <c r="D7" s="92"/>
      <c r="E7" s="92"/>
      <c r="F7" s="92"/>
      <c r="G7" s="92"/>
      <c r="H7" s="92"/>
      <c r="I7" s="92"/>
      <c r="J7" s="92"/>
      <c r="K7" s="92"/>
      <c r="L7" s="8"/>
    </row>
    <row r="8" spans="1:18" ht="14.45" customHeight="1" x14ac:dyDescent="0.45">
      <c r="E8" s="11"/>
      <c r="H8" s="90" t="s">
        <v>17</v>
      </c>
      <c r="I8" s="90"/>
      <c r="J8" s="90"/>
      <c r="L8" s="8"/>
    </row>
    <row r="9" spans="1:18" ht="14.45" customHeight="1" thickBot="1" x14ac:dyDescent="0.5">
      <c r="E9" s="11"/>
      <c r="H9" s="12" t="s">
        <v>7</v>
      </c>
      <c r="J9" s="12" t="s">
        <v>18</v>
      </c>
      <c r="L9" s="8"/>
    </row>
    <row r="10" spans="1:18" ht="14.45" customHeight="1" thickBot="1" x14ac:dyDescent="0.5">
      <c r="B10" s="13" t="s">
        <v>15</v>
      </c>
      <c r="C10" s="14"/>
      <c r="D10" s="15"/>
      <c r="E10" s="1">
        <f>L10*10000</f>
        <v>420000</v>
      </c>
      <c r="H10" s="16"/>
      <c r="I10" s="17"/>
      <c r="J10" s="17"/>
      <c r="K10" s="18"/>
      <c r="L10" s="19">
        <v>42</v>
      </c>
      <c r="R10" s="18"/>
    </row>
    <row r="11" spans="1:18" ht="14.45" customHeight="1" thickBot="1" x14ac:dyDescent="0.5">
      <c r="B11" s="20"/>
      <c r="C11" s="20"/>
      <c r="D11" s="20"/>
      <c r="E11" s="21"/>
      <c r="H11" s="12" t="s">
        <v>8</v>
      </c>
      <c r="J11" s="22" t="s">
        <v>9</v>
      </c>
      <c r="K11" s="23"/>
    </row>
    <row r="12" spans="1:18" ht="14.45" customHeight="1" thickBot="1" x14ac:dyDescent="0.5">
      <c r="B12" s="13" t="s">
        <v>5</v>
      </c>
      <c r="C12" s="14"/>
      <c r="D12" s="15"/>
      <c r="E12" s="2">
        <f>L12*1</f>
        <v>45</v>
      </c>
      <c r="H12" s="16"/>
      <c r="I12" s="17"/>
      <c r="J12" s="17"/>
      <c r="K12" s="18"/>
      <c r="L12" s="24">
        <v>45</v>
      </c>
    </row>
    <row r="13" spans="1:18" s="25" customFormat="1" ht="14.45" customHeight="1" thickBot="1" x14ac:dyDescent="0.5">
      <c r="B13" s="13" t="s">
        <v>27</v>
      </c>
      <c r="C13" s="14"/>
      <c r="D13" s="15"/>
      <c r="E13" s="3">
        <f>L13/100</f>
        <v>0.2</v>
      </c>
      <c r="H13" s="26"/>
      <c r="I13" s="27"/>
      <c r="J13" s="27"/>
      <c r="K13" s="28"/>
      <c r="L13" s="29">
        <v>20</v>
      </c>
    </row>
    <row r="14" spans="1:18" s="25" customFormat="1" ht="14.45" customHeight="1" thickBot="1" x14ac:dyDescent="0.5">
      <c r="B14" s="13" t="s">
        <v>19</v>
      </c>
      <c r="C14" s="14"/>
      <c r="D14" s="15"/>
      <c r="E14" s="3">
        <f>L14/200</f>
        <v>0</v>
      </c>
      <c r="H14" s="26"/>
      <c r="I14" s="27"/>
      <c r="J14" s="27"/>
      <c r="K14" s="28"/>
      <c r="L14" s="29">
        <v>0</v>
      </c>
    </row>
    <row r="15" spans="1:18" ht="14.45" customHeight="1" thickBot="1" x14ac:dyDescent="0.5">
      <c r="B15" s="13" t="s">
        <v>16</v>
      </c>
      <c r="C15" s="14"/>
      <c r="D15" s="15"/>
      <c r="E15" s="3">
        <f>L15/200</f>
        <v>0.05</v>
      </c>
      <c r="H15" s="16"/>
      <c r="I15" s="17"/>
      <c r="J15" s="17"/>
      <c r="K15" s="18"/>
      <c r="L15" s="30">
        <v>10</v>
      </c>
    </row>
    <row r="16" spans="1:18" ht="14.45" customHeight="1" thickBot="1" x14ac:dyDescent="0.5"/>
    <row r="17" spans="2:22" ht="14.45" customHeight="1" thickBot="1" x14ac:dyDescent="0.5">
      <c r="B17" s="13" t="s">
        <v>20</v>
      </c>
      <c r="C17" s="14"/>
      <c r="D17" s="15"/>
      <c r="E17" s="4">
        <f>L17*0.25</f>
        <v>5</v>
      </c>
      <c r="H17" s="16"/>
      <c r="I17" s="17"/>
      <c r="J17" s="17"/>
      <c r="K17" s="18"/>
      <c r="L17" s="19">
        <v>20</v>
      </c>
    </row>
    <row r="18" spans="2:22" ht="14.45" customHeight="1" thickBot="1" x14ac:dyDescent="0.5">
      <c r="B18" s="13" t="s">
        <v>10</v>
      </c>
      <c r="C18" s="14"/>
      <c r="D18" s="15"/>
      <c r="E18" s="1">
        <f>L18*5</f>
        <v>100</v>
      </c>
      <c r="H18" s="16"/>
      <c r="I18" s="17"/>
      <c r="J18" s="17"/>
      <c r="K18" s="18"/>
      <c r="L18" s="19">
        <v>20</v>
      </c>
      <c r="V18" s="8">
        <v>17</v>
      </c>
    </row>
    <row r="19" spans="2:22" ht="14.45" customHeight="1" x14ac:dyDescent="0.45">
      <c r="B19" s="23"/>
      <c r="C19" s="23"/>
      <c r="D19" s="23"/>
    </row>
    <row r="20" spans="2:22" ht="14.45" customHeight="1" x14ac:dyDescent="0.45">
      <c r="I20" s="31" t="s">
        <v>11</v>
      </c>
      <c r="J20" s="31" t="s">
        <v>12</v>
      </c>
      <c r="L20" s="32"/>
    </row>
    <row r="21" spans="2:22" ht="14.45" customHeight="1" x14ac:dyDescent="0.45">
      <c r="B21" s="33" t="s">
        <v>0</v>
      </c>
      <c r="C21" s="33"/>
      <c r="D21" s="33"/>
      <c r="E21" s="33"/>
      <c r="I21" s="52">
        <f>E14*E13*E10+E15*(1-E13)*E10</f>
        <v>16800.000000000004</v>
      </c>
      <c r="J21" s="75">
        <f>I21/(E12*12)</f>
        <v>31.111111111111118</v>
      </c>
      <c r="L21" s="73">
        <f>J21/J31</f>
        <v>0.1456517743507226</v>
      </c>
    </row>
    <row r="22" spans="2:22" ht="14.45" customHeight="1" x14ac:dyDescent="0.45">
      <c r="B22" s="33" t="s">
        <v>28</v>
      </c>
      <c r="C22" s="33"/>
      <c r="D22" s="33"/>
      <c r="E22" s="33"/>
      <c r="I22" s="52">
        <f>J22*12*L12</f>
        <v>24840</v>
      </c>
      <c r="J22" s="75">
        <f>9*E17+1</f>
        <v>46</v>
      </c>
      <c r="L22" s="73">
        <f>J22/J31</f>
        <v>0.21535655207571122</v>
      </c>
    </row>
    <row r="23" spans="2:22" ht="14.45" customHeight="1" x14ac:dyDescent="0.45">
      <c r="B23" s="33" t="s">
        <v>1</v>
      </c>
      <c r="C23" s="33"/>
      <c r="D23" s="33"/>
      <c r="E23" s="33"/>
      <c r="I23" s="52">
        <f>J23*(12*E12)</f>
        <v>12846.6</v>
      </c>
      <c r="J23" s="75">
        <f>(0.183*E18+0.3*(0.183*E18))</f>
        <v>23.79</v>
      </c>
      <c r="L23" s="73">
        <f>J23/J31</f>
        <v>0.11137679073654717</v>
      </c>
    </row>
    <row r="24" spans="2:22" ht="14.45" customHeight="1" x14ac:dyDescent="0.45">
      <c r="B24" s="33" t="s">
        <v>33</v>
      </c>
      <c r="C24" s="33"/>
      <c r="D24" s="33"/>
      <c r="E24" s="33"/>
      <c r="I24" s="52">
        <v>1529</v>
      </c>
      <c r="J24" s="75">
        <f>I24/(12*E12)</f>
        <v>2.8314814814814815</v>
      </c>
      <c r="L24" s="73">
        <f>J24/J31</f>
        <v>1.3256045415610405E-2</v>
      </c>
    </row>
    <row r="25" spans="2:22" ht="14.45" customHeight="1" x14ac:dyDescent="0.45">
      <c r="B25" s="33" t="s">
        <v>6</v>
      </c>
      <c r="C25" s="33"/>
      <c r="D25" s="33"/>
      <c r="E25" s="33"/>
      <c r="I25" s="52">
        <f>(2%*E10)+1500</f>
        <v>9900</v>
      </c>
      <c r="J25" s="75">
        <f>I25/(12*E12)</f>
        <v>18.333333333333332</v>
      </c>
      <c r="L25" s="73">
        <f>J25/J31</f>
        <v>8.5830509885247222E-2</v>
      </c>
    </row>
    <row r="26" spans="2:22" ht="14.45" customHeight="1" x14ac:dyDescent="0.45">
      <c r="B26" s="33" t="s">
        <v>2</v>
      </c>
      <c r="C26" s="33"/>
      <c r="D26" s="33"/>
      <c r="E26" s="33"/>
      <c r="I26" s="52">
        <f>5.6%*E10</f>
        <v>23519.999999999996</v>
      </c>
      <c r="J26" s="75">
        <f>I26/(12*E12)</f>
        <v>43.55555555555555</v>
      </c>
      <c r="L26" s="73">
        <f>J26/J31</f>
        <v>0.20391248409101156</v>
      </c>
    </row>
    <row r="27" spans="2:22" ht="14.45" customHeight="1" x14ac:dyDescent="0.45">
      <c r="B27" s="33" t="s">
        <v>3</v>
      </c>
      <c r="C27" s="33"/>
      <c r="D27" s="33"/>
      <c r="E27" s="33"/>
      <c r="I27" s="52">
        <f>12*154</f>
        <v>1848</v>
      </c>
      <c r="J27" s="75">
        <f>I27/(12*E12)</f>
        <v>3.4222222222222221</v>
      </c>
      <c r="L27" s="73">
        <f>J27/J31</f>
        <v>1.602169517857948E-2</v>
      </c>
    </row>
    <row r="28" spans="2:22" ht="14.45" customHeight="1" x14ac:dyDescent="0.45">
      <c r="B28" s="33" t="s">
        <v>4</v>
      </c>
      <c r="C28" s="33"/>
      <c r="D28" s="33"/>
      <c r="E28" s="33"/>
      <c r="I28" s="52">
        <f>1.1%*E10</f>
        <v>4620.0000000000009</v>
      </c>
      <c r="J28" s="75">
        <f>I28/(12*E12)</f>
        <v>8.5555555555555571</v>
      </c>
      <c r="L28" s="73">
        <f>J28/J31</f>
        <v>4.0054237946448711E-2</v>
      </c>
    </row>
    <row r="29" spans="2:22" ht="14.45" customHeight="1" x14ac:dyDescent="0.45">
      <c r="B29" s="33" t="s">
        <v>31</v>
      </c>
      <c r="C29" s="33"/>
      <c r="D29" s="33"/>
      <c r="E29" s="33"/>
      <c r="I29" s="52">
        <f>E12*12*J29</f>
        <v>19440</v>
      </c>
      <c r="J29" s="76">
        <f>E33*0.15</f>
        <v>36</v>
      </c>
      <c r="L29" s="73">
        <f>I29/I31</f>
        <v>0.16853991032012178</v>
      </c>
    </row>
    <row r="30" spans="2:22" ht="14.45" customHeight="1" thickBot="1" x14ac:dyDescent="0.5">
      <c r="J30" s="35"/>
      <c r="L30" s="74"/>
    </row>
    <row r="31" spans="2:22" ht="14.45" customHeight="1" thickBot="1" x14ac:dyDescent="0.55000000000000004">
      <c r="B31" s="55" t="s">
        <v>39</v>
      </c>
      <c r="C31" s="37"/>
      <c r="D31" s="35"/>
      <c r="I31" s="61">
        <f>I21+I22+I23+I24+I25+I26+I27+I28+I29</f>
        <v>115343.6</v>
      </c>
      <c r="J31" s="64">
        <f>J21+J22+J23+J24+J25+J26+J27+J28+J29</f>
        <v>213.59925925925921</v>
      </c>
      <c r="L31" s="73">
        <f>J31/J31</f>
        <v>1</v>
      </c>
    </row>
    <row r="32" spans="2:22" ht="14.45" customHeight="1" thickBot="1" x14ac:dyDescent="0.55000000000000004">
      <c r="B32" s="49"/>
      <c r="C32" s="34"/>
      <c r="D32" s="34"/>
      <c r="E32" s="34"/>
      <c r="F32" s="34"/>
      <c r="H32" s="35"/>
      <c r="J32" s="38"/>
      <c r="L32" s="39"/>
    </row>
    <row r="33" spans="2:12" ht="14.45" customHeight="1" thickBot="1" x14ac:dyDescent="0.5">
      <c r="B33" s="13" t="s">
        <v>25</v>
      </c>
      <c r="C33" s="14"/>
      <c r="D33" s="15"/>
      <c r="E33" s="69">
        <f>L33*10</f>
        <v>240</v>
      </c>
      <c r="F33" s="50"/>
      <c r="G33" s="23"/>
      <c r="H33" s="16"/>
      <c r="I33" s="17"/>
      <c r="J33" s="17"/>
      <c r="K33" s="53"/>
      <c r="L33" s="39">
        <v>24</v>
      </c>
    </row>
    <row r="34" spans="2:12" ht="14.45" customHeight="1" thickBot="1" x14ac:dyDescent="0.5">
      <c r="B34" s="33"/>
      <c r="E34" s="23"/>
      <c r="F34" s="23"/>
      <c r="G34" s="23"/>
      <c r="H34" s="46"/>
      <c r="I34" s="46"/>
      <c r="J34" s="46"/>
      <c r="L34" s="39"/>
    </row>
    <row r="35" spans="2:12" ht="14.45" customHeight="1" thickBot="1" x14ac:dyDescent="0.5">
      <c r="B35" s="13" t="s">
        <v>21</v>
      </c>
      <c r="C35" s="14"/>
      <c r="D35" s="15"/>
      <c r="E35" s="37"/>
      <c r="F35" s="37"/>
      <c r="G35" s="37"/>
      <c r="H35" s="46"/>
      <c r="I35" s="66">
        <f>E12*12*E33</f>
        <v>129600</v>
      </c>
      <c r="J35" s="66">
        <f>E33</f>
        <v>240</v>
      </c>
      <c r="L35" s="39"/>
    </row>
    <row r="36" spans="2:12" ht="14.45" customHeight="1" thickBot="1" x14ac:dyDescent="0.5">
      <c r="B36" s="13" t="s">
        <v>22</v>
      </c>
      <c r="C36" s="14"/>
      <c r="D36" s="15"/>
      <c r="E36" s="37"/>
      <c r="F36" s="37"/>
      <c r="G36" s="37"/>
      <c r="H36" s="46"/>
      <c r="I36" s="67">
        <f>-I31+I35</f>
        <v>14256.399999999994</v>
      </c>
      <c r="J36" s="68">
        <f>-(J31-J35)</f>
        <v>26.400740740740787</v>
      </c>
      <c r="K36" s="40"/>
      <c r="L36" s="41"/>
    </row>
    <row r="37" spans="2:12" ht="14.45" customHeight="1" x14ac:dyDescent="0.45">
      <c r="B37" s="23"/>
      <c r="C37" s="23"/>
      <c r="D37" s="23"/>
      <c r="K37" s="43"/>
      <c r="L37" s="41"/>
    </row>
    <row r="38" spans="2:12" ht="14.45" customHeight="1" x14ac:dyDescent="0.5">
      <c r="B38" s="55" t="s">
        <v>36</v>
      </c>
      <c r="C38" s="23"/>
      <c r="D38" s="23"/>
      <c r="K38" s="43"/>
      <c r="L38" s="41"/>
    </row>
    <row r="39" spans="2:12" ht="14.45" customHeight="1" thickBot="1" x14ac:dyDescent="0.55000000000000004">
      <c r="B39" s="55"/>
      <c r="C39" s="23"/>
      <c r="D39" s="23"/>
      <c r="K39" s="43"/>
      <c r="L39" s="41"/>
    </row>
    <row r="40" spans="2:12" ht="14.45" customHeight="1" thickBot="1" x14ac:dyDescent="0.55000000000000004">
      <c r="B40" s="13" t="s">
        <v>14</v>
      </c>
      <c r="C40" s="14"/>
      <c r="D40" s="15"/>
      <c r="E40" s="70">
        <f>L40/100</f>
        <v>0.35</v>
      </c>
      <c r="F40" s="51"/>
      <c r="H40" s="16"/>
      <c r="I40" s="17"/>
      <c r="J40" s="17"/>
      <c r="K40" s="53"/>
      <c r="L40" s="41">
        <v>35</v>
      </c>
    </row>
    <row r="41" spans="2:12" ht="14.45" customHeight="1" x14ac:dyDescent="0.5">
      <c r="B41" s="51"/>
      <c r="E41" s="51"/>
      <c r="H41" s="43"/>
      <c r="I41" s="43"/>
      <c r="J41" s="43"/>
      <c r="K41" s="43"/>
      <c r="L41" s="41"/>
    </row>
    <row r="42" spans="2:12" ht="14.45" customHeight="1" x14ac:dyDescent="0.45">
      <c r="B42" s="78" t="s">
        <v>23</v>
      </c>
      <c r="C42" s="79"/>
      <c r="D42" s="88"/>
      <c r="E42" s="80"/>
      <c r="H42" s="43"/>
      <c r="I42" s="84">
        <f>E12*E33*12</f>
        <v>129600</v>
      </c>
      <c r="K42" s="43"/>
      <c r="L42" s="41"/>
    </row>
    <row r="43" spans="2:12" ht="14.45" customHeight="1" x14ac:dyDescent="0.45">
      <c r="B43" s="56"/>
      <c r="C43" s="81"/>
      <c r="D43" s="36"/>
      <c r="E43" s="43"/>
      <c r="H43" s="43"/>
      <c r="I43" s="83"/>
      <c r="K43" s="43"/>
      <c r="L43" s="41"/>
    </row>
    <row r="44" spans="2:12" ht="14.45" customHeight="1" x14ac:dyDescent="0.5">
      <c r="B44" s="86" t="s">
        <v>34</v>
      </c>
      <c r="C44" s="82"/>
      <c r="D44" s="82"/>
      <c r="E44" s="87"/>
      <c r="F44" s="42"/>
      <c r="H44" s="43"/>
      <c r="I44" s="84">
        <f>E15*(M335-E13)*E10+0.2*E10+(I22+I23+I24+I25+I27+I28+I29)</f>
        <v>154823.6</v>
      </c>
      <c r="K44" s="43"/>
      <c r="L44" s="41"/>
    </row>
    <row r="45" spans="2:12" ht="14.45" customHeight="1" x14ac:dyDescent="0.5">
      <c r="B45" s="89" t="s">
        <v>37</v>
      </c>
      <c r="C45" s="88"/>
      <c r="D45" s="88"/>
      <c r="E45" s="80"/>
      <c r="F45" s="42"/>
      <c r="H45" s="43"/>
      <c r="I45" s="85"/>
      <c r="K45" s="43"/>
      <c r="L45" s="41"/>
    </row>
    <row r="46" spans="2:12" ht="14.45" customHeight="1" x14ac:dyDescent="0.5">
      <c r="B46" s="89" t="s">
        <v>38</v>
      </c>
      <c r="C46" s="88"/>
      <c r="D46" s="88"/>
      <c r="E46" s="80"/>
      <c r="F46" s="42"/>
      <c r="H46" s="43"/>
      <c r="I46" s="84">
        <f>I35-I45-I44</f>
        <v>-25223.600000000006</v>
      </c>
      <c r="K46" s="43"/>
      <c r="L46" s="41"/>
    </row>
    <row r="47" spans="2:12" ht="5.75" customHeight="1" thickBot="1" x14ac:dyDescent="0.55000000000000004">
      <c r="B47" s="77"/>
      <c r="C47" s="36"/>
      <c r="D47" s="36"/>
      <c r="E47" s="43"/>
      <c r="F47" s="42"/>
      <c r="H47" s="43"/>
      <c r="I47" s="83"/>
      <c r="K47" s="43"/>
      <c r="L47" s="41"/>
    </row>
    <row r="48" spans="2:12" ht="14.45" customHeight="1" thickBot="1" x14ac:dyDescent="0.55000000000000004">
      <c r="B48" s="57" t="s">
        <v>40</v>
      </c>
      <c r="C48" s="58"/>
      <c r="D48" s="36"/>
      <c r="H48" s="43"/>
      <c r="I48" s="68">
        <f>-E40*I46</f>
        <v>8828.260000000002</v>
      </c>
      <c r="J48" s="68">
        <f>I48/(12*E12)</f>
        <v>16.348629629629635</v>
      </c>
      <c r="K48" s="43"/>
      <c r="L48" s="41"/>
    </row>
    <row r="49" spans="1:13" ht="14.45" customHeight="1" x14ac:dyDescent="0.5">
      <c r="A49" s="43"/>
      <c r="B49" s="33"/>
      <c r="D49" s="33"/>
      <c r="E49" s="42"/>
      <c r="F49" s="42"/>
      <c r="H49" s="43"/>
      <c r="I49" s="52"/>
      <c r="K49" s="43"/>
      <c r="L49" s="41"/>
      <c r="M49" s="43"/>
    </row>
    <row r="50" spans="1:13" ht="14.45" customHeight="1" thickBot="1" x14ac:dyDescent="0.55000000000000004">
      <c r="B50" s="59"/>
      <c r="C50" s="23"/>
      <c r="D50" s="23"/>
      <c r="H50" s="43"/>
      <c r="I50" s="44"/>
      <c r="J50" s="45"/>
    </row>
    <row r="51" spans="1:13" ht="14.45" customHeight="1" thickBot="1" x14ac:dyDescent="0.55000000000000004">
      <c r="B51" s="55" t="s">
        <v>24</v>
      </c>
      <c r="C51" s="55"/>
      <c r="D51" s="55"/>
      <c r="E51" s="60"/>
      <c r="F51" s="34"/>
      <c r="I51" s="62">
        <f>I36+I48</f>
        <v>23084.659999999996</v>
      </c>
      <c r="J51" s="63">
        <f>J36+J48</f>
        <v>42.749370370370421</v>
      </c>
    </row>
    <row r="52" spans="1:13" ht="14.45" customHeight="1" x14ac:dyDescent="0.45">
      <c r="B52" s="23"/>
      <c r="C52" s="23"/>
      <c r="D52" s="23"/>
      <c r="E52" s="23"/>
      <c r="G52" s="54"/>
      <c r="I52" s="23"/>
    </row>
    <row r="53" spans="1:13" ht="14.45" customHeight="1" x14ac:dyDescent="0.45">
      <c r="B53" s="47"/>
    </row>
    <row r="54" spans="1:13" ht="14.45" customHeight="1" x14ac:dyDescent="0.45">
      <c r="B54" s="47"/>
    </row>
    <row r="55" spans="1:13" ht="14.45" customHeight="1" x14ac:dyDescent="0.45">
      <c r="B55" s="47"/>
    </row>
    <row r="78" spans="3:7" ht="14.45" customHeight="1" x14ac:dyDescent="0.45">
      <c r="C78" s="48"/>
      <c r="D78" s="48"/>
      <c r="E78" s="48"/>
      <c r="F78" s="48"/>
      <c r="G78" s="48"/>
    </row>
    <row r="79" spans="3:7" ht="14.45" customHeight="1" x14ac:dyDescent="0.45">
      <c r="C79" s="48"/>
      <c r="D79" s="48"/>
      <c r="E79" s="48"/>
      <c r="F79" s="48"/>
      <c r="G79" s="48"/>
    </row>
    <row r="80" spans="3:7" ht="14.45" customHeight="1" x14ac:dyDescent="0.45">
      <c r="C80" s="48"/>
      <c r="D80" s="48"/>
      <c r="E80" s="48"/>
      <c r="F80" s="48"/>
      <c r="G80" s="48"/>
    </row>
    <row r="81" spans="2:7" ht="14.45" customHeight="1" x14ac:dyDescent="0.45">
      <c r="C81" s="48"/>
      <c r="D81" s="48"/>
      <c r="E81" s="48"/>
      <c r="F81" s="48"/>
      <c r="G81" s="48"/>
    </row>
    <row r="82" spans="2:7" ht="14.45" customHeight="1" x14ac:dyDescent="0.45">
      <c r="C82" s="48"/>
      <c r="D82" s="48"/>
      <c r="E82" s="48"/>
      <c r="F82" s="48"/>
      <c r="G82" s="48"/>
    </row>
    <row r="83" spans="2:7" ht="14.45" customHeight="1" x14ac:dyDescent="0.45">
      <c r="B83" s="72" t="s">
        <v>35</v>
      </c>
    </row>
    <row r="84" spans="2:7" ht="14.45" customHeight="1" x14ac:dyDescent="0.45">
      <c r="B84" s="71" t="s">
        <v>32</v>
      </c>
    </row>
  </sheetData>
  <sheetProtection algorithmName="SHA-512" hashValue="c0Btbnxnmm8UW8hAN+pMtL77HAa8Di7OCitpBZqfOcO4uUwRJHS8n7QCdYOZN6BVOYSa6eLPsGr/CCBHohSROw==" saltValue="sWyl+1+5Kvn78EUZut4ruA==" spinCount="100000" sheet="1" objects="1" scenarios="1"/>
  <mergeCells count="4">
    <mergeCell ref="H8:J8"/>
    <mergeCell ref="B6:K6"/>
    <mergeCell ref="B7:K7"/>
    <mergeCell ref="B2:J3"/>
  </mergeCells>
  <conditionalFormatting sqref="L35">
    <cfRule type="dataBar" priority="1">
      <dataBar>
        <cfvo type="min"/>
        <cfvo type="max"/>
        <color rgb="FFFF555A"/>
      </dataBar>
      <extLst>
        <ext xmlns:x14="http://schemas.microsoft.com/office/spreadsheetml/2009/9/main" uri="{B025F937-C7B1-47D3-B67F-A62EFF666E3E}">
          <x14:id>{2E028855-CF81-4A4B-88D5-2ED3D3C8C146}</x14:id>
        </ext>
      </extLst>
    </cfRule>
    <cfRule type="colorScale" priority="2">
      <colorScale>
        <cfvo type="min"/>
        <cfvo type="max"/>
        <color rgb="FF63BE7B"/>
        <color rgb="FFFCFCFF"/>
      </colorScale>
    </cfRule>
  </conditionalFormatting>
  <pageMargins left="0.7" right="0.7" top="0.75" bottom="0.75" header="0.3" footer="0.3"/>
  <pageSetup scale="79" fitToHeight="0" orientation="portrait" r:id="rId1"/>
  <drawing r:id="rId2"/>
  <legacyDrawing r:id="rId3"/>
  <mc:AlternateContent xmlns:mc="http://schemas.openxmlformats.org/markup-compatibility/2006">
    <mc:Choice Requires="x14">
      <controls>
        <mc:AlternateContent xmlns:mc="http://schemas.openxmlformats.org/markup-compatibility/2006">
          <mc:Choice Requires="x14">
            <control shapeId="2049" r:id="rId4" name="Scroll Bar 1">
              <controlPr defaultSize="0" autoPict="0">
                <anchor moveWithCells="1">
                  <from>
                    <xdr:col>7</xdr:col>
                    <xdr:colOff>28575</xdr:colOff>
                    <xdr:row>17</xdr:row>
                    <xdr:rowOff>28575</xdr:rowOff>
                  </from>
                  <to>
                    <xdr:col>9</xdr:col>
                    <xdr:colOff>581025</xdr:colOff>
                    <xdr:row>17</xdr:row>
                    <xdr:rowOff>166688</xdr:rowOff>
                  </to>
                </anchor>
              </controlPr>
            </control>
          </mc:Choice>
        </mc:AlternateContent>
        <mc:AlternateContent xmlns:mc="http://schemas.openxmlformats.org/markup-compatibility/2006">
          <mc:Choice Requires="x14">
            <control shapeId="2050" r:id="rId5" name="Scroll Bar 2">
              <controlPr defaultSize="0" autoPict="0">
                <anchor moveWithCells="1">
                  <from>
                    <xdr:col>7</xdr:col>
                    <xdr:colOff>38100</xdr:colOff>
                    <xdr:row>11</xdr:row>
                    <xdr:rowOff>28575</xdr:rowOff>
                  </from>
                  <to>
                    <xdr:col>9</xdr:col>
                    <xdr:colOff>585788</xdr:colOff>
                    <xdr:row>11</xdr:row>
                    <xdr:rowOff>176213</xdr:rowOff>
                  </to>
                </anchor>
              </controlPr>
            </control>
          </mc:Choice>
        </mc:AlternateContent>
        <mc:AlternateContent xmlns:mc="http://schemas.openxmlformats.org/markup-compatibility/2006">
          <mc:Choice Requires="x14">
            <control shapeId="2051" r:id="rId6" name="Scroll Bar 3">
              <controlPr defaultSize="0" autoPict="0">
                <anchor moveWithCells="1">
                  <from>
                    <xdr:col>7</xdr:col>
                    <xdr:colOff>38100</xdr:colOff>
                    <xdr:row>14</xdr:row>
                    <xdr:rowOff>23813</xdr:rowOff>
                  </from>
                  <to>
                    <xdr:col>9</xdr:col>
                    <xdr:colOff>581025</xdr:colOff>
                    <xdr:row>14</xdr:row>
                    <xdr:rowOff>176213</xdr:rowOff>
                  </to>
                </anchor>
              </controlPr>
            </control>
          </mc:Choice>
        </mc:AlternateContent>
        <mc:AlternateContent xmlns:mc="http://schemas.openxmlformats.org/markup-compatibility/2006">
          <mc:Choice Requires="x14">
            <control shapeId="2052" r:id="rId7" name="Scroll Bar 4">
              <controlPr defaultSize="0" autoPict="0">
                <anchor moveWithCells="1">
                  <from>
                    <xdr:col>7</xdr:col>
                    <xdr:colOff>47625</xdr:colOff>
                    <xdr:row>12</xdr:row>
                    <xdr:rowOff>28575</xdr:rowOff>
                  </from>
                  <to>
                    <xdr:col>9</xdr:col>
                    <xdr:colOff>585788</xdr:colOff>
                    <xdr:row>12</xdr:row>
                    <xdr:rowOff>166688</xdr:rowOff>
                  </to>
                </anchor>
              </controlPr>
            </control>
          </mc:Choice>
        </mc:AlternateContent>
        <mc:AlternateContent xmlns:mc="http://schemas.openxmlformats.org/markup-compatibility/2006">
          <mc:Choice Requires="x14">
            <control shapeId="2056" r:id="rId8" name="Scroll Bar 8">
              <controlPr defaultSize="0" autoPict="0">
                <anchor moveWithCells="1">
                  <from>
                    <xdr:col>7</xdr:col>
                    <xdr:colOff>38100</xdr:colOff>
                    <xdr:row>16</xdr:row>
                    <xdr:rowOff>28575</xdr:rowOff>
                  </from>
                  <to>
                    <xdr:col>9</xdr:col>
                    <xdr:colOff>581025</xdr:colOff>
                    <xdr:row>16</xdr:row>
                    <xdr:rowOff>166688</xdr:rowOff>
                  </to>
                </anchor>
              </controlPr>
            </control>
          </mc:Choice>
        </mc:AlternateContent>
        <mc:AlternateContent xmlns:mc="http://schemas.openxmlformats.org/markup-compatibility/2006">
          <mc:Choice Requires="x14">
            <control shapeId="2058" r:id="rId9" name="Scroll Bar 10">
              <controlPr defaultSize="0" autoPict="0">
                <anchor moveWithCells="1">
                  <from>
                    <xdr:col>7</xdr:col>
                    <xdr:colOff>38100</xdr:colOff>
                    <xdr:row>9</xdr:row>
                    <xdr:rowOff>23813</xdr:rowOff>
                  </from>
                  <to>
                    <xdr:col>9</xdr:col>
                    <xdr:colOff>595313</xdr:colOff>
                    <xdr:row>9</xdr:row>
                    <xdr:rowOff>166688</xdr:rowOff>
                  </to>
                </anchor>
              </controlPr>
            </control>
          </mc:Choice>
        </mc:AlternateContent>
        <mc:AlternateContent xmlns:mc="http://schemas.openxmlformats.org/markup-compatibility/2006">
          <mc:Choice Requires="x14">
            <control shapeId="2060" r:id="rId10" name="Scroll Bar 12">
              <controlPr defaultSize="0" autoPict="0">
                <anchor moveWithCells="1">
                  <from>
                    <xdr:col>7</xdr:col>
                    <xdr:colOff>47625</xdr:colOff>
                    <xdr:row>13</xdr:row>
                    <xdr:rowOff>23813</xdr:rowOff>
                  </from>
                  <to>
                    <xdr:col>9</xdr:col>
                    <xdr:colOff>581025</xdr:colOff>
                    <xdr:row>13</xdr:row>
                    <xdr:rowOff>176213</xdr:rowOff>
                  </to>
                </anchor>
              </controlPr>
            </control>
          </mc:Choice>
        </mc:AlternateContent>
        <mc:AlternateContent xmlns:mc="http://schemas.openxmlformats.org/markup-compatibility/2006">
          <mc:Choice Requires="x14">
            <control shapeId="2070" r:id="rId11" name="Scroll Bar 22">
              <controlPr defaultSize="0" autoPict="0">
                <anchor moveWithCells="1">
                  <from>
                    <xdr:col>7</xdr:col>
                    <xdr:colOff>28575</xdr:colOff>
                    <xdr:row>32</xdr:row>
                    <xdr:rowOff>28575</xdr:rowOff>
                  </from>
                  <to>
                    <xdr:col>9</xdr:col>
                    <xdr:colOff>581025</xdr:colOff>
                    <xdr:row>32</xdr:row>
                    <xdr:rowOff>176213</xdr:rowOff>
                  </to>
                </anchor>
              </controlPr>
            </control>
          </mc:Choice>
        </mc:AlternateContent>
        <mc:AlternateContent xmlns:mc="http://schemas.openxmlformats.org/markup-compatibility/2006">
          <mc:Choice Requires="x14">
            <control shapeId="2072" r:id="rId12" name="Scroll Bar 24">
              <controlPr defaultSize="0" autoPict="0">
                <anchor moveWithCells="1">
                  <from>
                    <xdr:col>7</xdr:col>
                    <xdr:colOff>28575</xdr:colOff>
                    <xdr:row>39</xdr:row>
                    <xdr:rowOff>23813</xdr:rowOff>
                  </from>
                  <to>
                    <xdr:col>9</xdr:col>
                    <xdr:colOff>571500</xdr:colOff>
                    <xdr:row>39</xdr:row>
                    <xdr:rowOff>161925</xdr:rowOff>
                  </to>
                </anchor>
              </controlPr>
            </control>
          </mc:Choice>
        </mc:AlternateContent>
      </controls>
    </mc:Choice>
  </mc:AlternateContent>
  <extLst>
    <ext xmlns:x14="http://schemas.microsoft.com/office/spreadsheetml/2009/9/main" uri="{78C0D931-6437-407d-A8EE-F0AAD7539E65}">
      <x14:conditionalFormattings>
        <x14:conditionalFormatting xmlns:xm="http://schemas.microsoft.com/office/excel/2006/main">
          <x14:cfRule type="dataBar" id="{2E028855-CF81-4A4B-88D5-2ED3D3C8C146}">
            <x14:dataBar minLength="0" maxLength="100" border="1" negativeBarBorderColorSameAsPositive="0">
              <x14:cfvo type="autoMin"/>
              <x14:cfvo type="autoMax"/>
              <x14:borderColor rgb="FFFF555A"/>
              <x14:negativeFillColor rgb="FFFF0000"/>
              <x14:negativeBorderColor rgb="FFFF0000"/>
              <x14:axisColor rgb="FF000000"/>
            </x14:dataBar>
          </x14:cfRule>
          <xm:sqref>L35</xm:sqref>
        </x14:conditionalFormatting>
      </x14:conditionalFormatting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vt:i4>
      </vt:variant>
      <vt:variant>
        <vt:lpstr>Named Ranges</vt:lpstr>
      </vt:variant>
      <vt:variant>
        <vt:i4>1</vt:i4>
      </vt:variant>
    </vt:vector>
  </HeadingPairs>
  <TitlesOfParts>
    <vt:vector size="2" baseType="lpstr">
      <vt:lpstr>Costs, Rentl Inc, Tax Benfts</vt:lpstr>
      <vt:lpstr>'Costs, Rentl Inc, Tax Benfts'!Print_Area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Admin1</dc:creator>
  <cp:lastModifiedBy>Bert Postma</cp:lastModifiedBy>
  <cp:lastPrinted>2016-12-06T04:19:19Z</cp:lastPrinted>
  <dcterms:created xsi:type="dcterms:W3CDTF">2013-11-24T03:45:13Z</dcterms:created>
  <dcterms:modified xsi:type="dcterms:W3CDTF">2016-12-27T20:53:10Z</dcterms:modified>
</cp:coreProperties>
</file>